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0"/>
  <workbookPr/>
  <mc:AlternateContent xmlns:mc="http://schemas.openxmlformats.org/markup-compatibility/2006">
    <mc:Choice Requires="x15">
      <x15ac:absPath xmlns:x15ac="http://schemas.microsoft.com/office/spreadsheetml/2010/11/ac" url="N:\Finance and Accounting Shared Service Center\General Accounting\Record-to Report\CFR\99 Financial Statement final (signed)\FY2024\1. AEONTS\Q2\"/>
    </mc:Choice>
  </mc:AlternateContent>
  <xr:revisionPtr revIDLastSave="0" documentId="13_ncr:1_{7AD35273-02ED-4A1E-B87D-828F2E198871}" xr6:coauthVersionLast="36" xr6:coauthVersionMax="47" xr10:uidLastSave="{00000000-0000-0000-0000-000000000000}"/>
  <bookViews>
    <workbookView xWindow="0" yWindow="0" windowWidth="23040" windowHeight="8145" tabRatio="855" xr2:uid="{00000000-000D-0000-FFFF-FFFF00000000}"/>
  </bookViews>
  <sheets>
    <sheet name="Financial Position" sheetId="1" r:id="rId1"/>
    <sheet name="Financial Position (2)" sheetId="3" r:id="rId2"/>
    <sheet name="Statement of income-3M" sheetId="16" r:id="rId3"/>
    <sheet name="Statement Comprehensive Inc-3M" sheetId="17" r:id="rId4"/>
    <sheet name="Statement of income-6M" sheetId="12" r:id="rId5"/>
    <sheet name="Statement Comprehensive Inc-6M" sheetId="13" r:id="rId6"/>
    <sheet name="CSE Conso" sheetId="6" r:id="rId7"/>
    <sheet name="CSE Seperate" sheetId="7" r:id="rId8"/>
    <sheet name="Cash Flow" sheetId="9" r:id="rId9"/>
  </sheets>
  <definedNames>
    <definedName name="_xlnm._FilterDatabase" localSheetId="2" hidden="1">'Statement of income-3M'!$AA$14:$AD$47</definedName>
    <definedName name="_xlnm.Print_Area" localSheetId="8">'Cash Flow'!$A$1:$K$106</definedName>
    <definedName name="_xlnm.Print_Area" localSheetId="6">'CSE Conso'!$A$1:$AP$43</definedName>
    <definedName name="_xlnm.Print_Area" localSheetId="7">'CSE Seperate'!$A$1:$Y$34</definedName>
    <definedName name="_xlnm.Print_Area" localSheetId="0">'Financial Position'!$A$1:$I$51</definedName>
    <definedName name="_xlnm.Print_Area" localSheetId="1">'Financial Position (2)'!$A$1:$I$95</definedName>
    <definedName name="_xlnm.Print_Area" localSheetId="3">'Statement Comprehensive Inc-3M'!$A$1:$L$47</definedName>
    <definedName name="_xlnm.Print_Area" localSheetId="5">'Statement Comprehensive Inc-6M'!$A$1:$L$51</definedName>
    <definedName name="_xlnm.Print_Area" localSheetId="4">'Statement of income-6M'!$A$1:$L$55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AJ28" i="6" l="1"/>
  <c r="AJ33" i="6" l="1"/>
  <c r="AG28" i="6" l="1"/>
  <c r="AP28" i="6" s="1"/>
  <c r="D26" i="9" l="1"/>
  <c r="I26" i="9"/>
  <c r="D30" i="9"/>
  <c r="I30" i="9"/>
  <c r="I31" i="9"/>
  <c r="D31" i="9"/>
  <c r="J22" i="17" l="1"/>
  <c r="E22" i="17"/>
  <c r="E21" i="17"/>
  <c r="E20" i="17"/>
  <c r="E41" i="16"/>
  <c r="J36" i="16"/>
  <c r="E36" i="16"/>
  <c r="J34" i="16"/>
  <c r="J33" i="16"/>
  <c r="E34" i="16"/>
  <c r="E33" i="16"/>
  <c r="J30" i="16"/>
  <c r="J28" i="16"/>
  <c r="J27" i="16"/>
  <c r="E30" i="16"/>
  <c r="E28" i="16"/>
  <c r="E27" i="16"/>
  <c r="J22" i="16"/>
  <c r="J21" i="16"/>
  <c r="J19" i="16"/>
  <c r="J18" i="16"/>
  <c r="J16" i="16"/>
  <c r="J15" i="16"/>
  <c r="J14" i="16"/>
  <c r="E22" i="16"/>
  <c r="E21" i="16"/>
  <c r="E20" i="16"/>
  <c r="E19" i="16"/>
  <c r="E18" i="16"/>
  <c r="E16" i="16"/>
  <c r="E15" i="16"/>
  <c r="E14" i="16"/>
  <c r="AM32" i="6"/>
  <c r="C48" i="1"/>
  <c r="E28" i="17" l="1"/>
  <c r="E23" i="16"/>
  <c r="Y25" i="7"/>
  <c r="AG30" i="6"/>
  <c r="AP30" i="6" s="1"/>
  <c r="K73" i="9" l="1"/>
  <c r="I73" i="9"/>
  <c r="F73" i="9"/>
  <c r="D73" i="9"/>
  <c r="Y17" i="7"/>
  <c r="AG21" i="6"/>
  <c r="AP21" i="6" s="1"/>
  <c r="AG20" i="6"/>
  <c r="AP20" i="6" s="1"/>
  <c r="G24" i="6"/>
  <c r="AG18" i="6"/>
  <c r="AP18" i="6" s="1"/>
  <c r="D96" i="3" l="1"/>
  <c r="F96" i="3"/>
  <c r="H96" i="3"/>
  <c r="E26" i="1" l="1"/>
  <c r="D18" i="9" l="1"/>
  <c r="I18" i="9"/>
  <c r="D23" i="9"/>
  <c r="I23" i="9"/>
  <c r="D17" i="9"/>
  <c r="I17" i="9"/>
  <c r="O24" i="6" l="1"/>
  <c r="E23" i="17" l="1"/>
  <c r="J20" i="7"/>
  <c r="D91" i="9" l="1"/>
  <c r="R24" i="16" l="1"/>
  <c r="T24" i="16"/>
  <c r="W24" i="16"/>
  <c r="Y24" i="16"/>
  <c r="K91" i="9" l="1"/>
  <c r="I91" i="9"/>
  <c r="F91" i="9"/>
  <c r="Y16" i="7"/>
  <c r="L24" i="6"/>
  <c r="AA14" i="16" l="1"/>
  <c r="G28" i="17" l="1"/>
  <c r="J41" i="16" l="1"/>
  <c r="AG26" i="6" l="1"/>
  <c r="AG29" i="6"/>
  <c r="E25" i="12"/>
  <c r="E24" i="12"/>
  <c r="C79" i="3" l="1"/>
  <c r="C82" i="3" s="1"/>
  <c r="G37" i="3"/>
  <c r="O33" i="6" l="1"/>
  <c r="O44" i="6" s="1"/>
  <c r="AM31" i="6"/>
  <c r="AM45" i="6" s="1"/>
  <c r="AD32" i="6"/>
  <c r="AA32" i="6"/>
  <c r="AD45" i="6" l="1"/>
  <c r="J78" i="3"/>
  <c r="AA46" i="6"/>
  <c r="J77" i="3"/>
  <c r="AA45" i="6"/>
  <c r="J24" i="16"/>
  <c r="L23" i="17" l="1"/>
  <c r="J23" i="17"/>
  <c r="G23" i="17"/>
  <c r="A4" i="17"/>
  <c r="AC47" i="16"/>
  <c r="AA47" i="16"/>
  <c r="AC45" i="16"/>
  <c r="AA45" i="16"/>
  <c r="AC43" i="16"/>
  <c r="AC41" i="16"/>
  <c r="AD41" i="16" s="1"/>
  <c r="AA41" i="16"/>
  <c r="AB41" i="16" s="1"/>
  <c r="AC40" i="16"/>
  <c r="AA40" i="16"/>
  <c r="AC36" i="16"/>
  <c r="AD36" i="16" s="1"/>
  <c r="AA36" i="16"/>
  <c r="AB36" i="16" s="1"/>
  <c r="AC34" i="16"/>
  <c r="AA34" i="16"/>
  <c r="AC35" i="16"/>
  <c r="AD35" i="16" s="1"/>
  <c r="AA35" i="16"/>
  <c r="AB35" i="16" s="1"/>
  <c r="Y33" i="16"/>
  <c r="W33" i="16"/>
  <c r="T33" i="16"/>
  <c r="R33" i="16"/>
  <c r="AC32" i="16"/>
  <c r="AD32" i="16" s="1"/>
  <c r="AA32" i="16"/>
  <c r="AB32" i="16" s="1"/>
  <c r="L31" i="16"/>
  <c r="G31" i="16"/>
  <c r="AC31" i="16"/>
  <c r="AD31" i="16" s="1"/>
  <c r="AA31" i="16"/>
  <c r="AB31" i="16" s="1"/>
  <c r="AC28" i="16"/>
  <c r="AD28" i="16" s="1"/>
  <c r="AA28" i="16"/>
  <c r="AB28" i="16" s="1"/>
  <c r="J31" i="16"/>
  <c r="J35" i="16" s="1"/>
  <c r="E31" i="16"/>
  <c r="AC27" i="16"/>
  <c r="AD27" i="16" s="1"/>
  <c r="AA27" i="16"/>
  <c r="AB27" i="16" s="1"/>
  <c r="AC26" i="16"/>
  <c r="AD26" i="16" s="1"/>
  <c r="AA26" i="16"/>
  <c r="AB26" i="16" s="1"/>
  <c r="Y25" i="16"/>
  <c r="W25" i="16"/>
  <c r="T25" i="16"/>
  <c r="R25" i="16"/>
  <c r="L24" i="16"/>
  <c r="G24" i="16"/>
  <c r="AC23" i="16"/>
  <c r="AD23" i="16" s="1"/>
  <c r="L23" i="16"/>
  <c r="G23" i="16"/>
  <c r="AA23" i="16"/>
  <c r="AB23" i="16" s="1"/>
  <c r="AC21" i="16"/>
  <c r="AD21" i="16" s="1"/>
  <c r="AA21" i="16"/>
  <c r="AB21" i="16" s="1"/>
  <c r="AC18" i="16"/>
  <c r="AD18" i="16" s="1"/>
  <c r="AA18" i="16"/>
  <c r="AB18" i="16" s="1"/>
  <c r="AC17" i="16"/>
  <c r="AD17" i="16" s="1"/>
  <c r="AA17" i="16"/>
  <c r="AB17" i="16" s="1"/>
  <c r="AC16" i="16"/>
  <c r="AD16" i="16" s="1"/>
  <c r="AC15" i="16"/>
  <c r="AD15" i="16" s="1"/>
  <c r="AA15" i="16"/>
  <c r="AB15" i="16" s="1"/>
  <c r="AC14" i="16"/>
  <c r="AD14" i="16" s="1"/>
  <c r="AB14" i="16"/>
  <c r="L25" i="12"/>
  <c r="Y37" i="16" l="1"/>
  <c r="Y39" i="16" s="1"/>
  <c r="Y42" i="16" s="1"/>
  <c r="Y46" i="16" s="1"/>
  <c r="AA33" i="16"/>
  <c r="AB33" i="16" s="1"/>
  <c r="R37" i="16"/>
  <c r="R39" i="16" s="1"/>
  <c r="R44" i="16" s="1"/>
  <c r="W37" i="16"/>
  <c r="W39" i="16" s="1"/>
  <c r="W42" i="16" s="1"/>
  <c r="W46" i="16" s="1"/>
  <c r="AC25" i="16"/>
  <c r="L35" i="16"/>
  <c r="L37" i="16" s="1"/>
  <c r="L40" i="16" s="1"/>
  <c r="L44" i="16" s="1"/>
  <c r="G35" i="16"/>
  <c r="G37" i="16" s="1"/>
  <c r="G40" i="16" s="1"/>
  <c r="G42" i="16" s="1"/>
  <c r="G14" i="17" s="1"/>
  <c r="G24" i="17" s="1"/>
  <c r="G27" i="17" s="1"/>
  <c r="G29" i="17" s="1"/>
  <c r="T37" i="16"/>
  <c r="T39" i="16" s="1"/>
  <c r="T42" i="16" s="1"/>
  <c r="T46" i="16" s="1"/>
  <c r="E24" i="16"/>
  <c r="AA24" i="16"/>
  <c r="AC33" i="16"/>
  <c r="AD33" i="16" s="1"/>
  <c r="AA16" i="16"/>
  <c r="AB16" i="16" s="1"/>
  <c r="J23" i="16"/>
  <c r="AC24" i="16" s="1"/>
  <c r="AA29" i="16"/>
  <c r="AB29" i="16" s="1"/>
  <c r="AC29" i="16"/>
  <c r="AD29" i="16" s="1"/>
  <c r="AA25" i="16" l="1"/>
  <c r="E35" i="16"/>
  <c r="AA37" i="16" s="1"/>
  <c r="AB37" i="16" s="1"/>
  <c r="Y44" i="16"/>
  <c r="R42" i="16"/>
  <c r="R46" i="16" s="1"/>
  <c r="W44" i="16"/>
  <c r="T44" i="16"/>
  <c r="L42" i="16"/>
  <c r="L14" i="17" s="1"/>
  <c r="L24" i="17" s="1"/>
  <c r="L27" i="17" s="1"/>
  <c r="L29" i="17" s="1"/>
  <c r="G44" i="16"/>
  <c r="AC37" i="16"/>
  <c r="AD37" i="16" s="1"/>
  <c r="Y24" i="7" l="1"/>
  <c r="Z24" i="7" s="1"/>
  <c r="AP29" i="6"/>
  <c r="AQ29" i="6" s="1"/>
  <c r="P28" i="7" l="1"/>
  <c r="P35" i="7" s="1"/>
  <c r="M28" i="7"/>
  <c r="M35" i="7" s="1"/>
  <c r="J28" i="7"/>
  <c r="J35" i="7" s="1"/>
  <c r="G28" i="7"/>
  <c r="G35" i="7" s="1"/>
  <c r="D28" i="7"/>
  <c r="D35" i="7" s="1"/>
  <c r="A4" i="7"/>
  <c r="L33" i="6" l="1"/>
  <c r="L44" i="6" s="1"/>
  <c r="J33" i="12"/>
  <c r="AD34" i="16" s="1"/>
  <c r="G26" i="1" l="1"/>
  <c r="J24" i="12" l="1"/>
  <c r="AD24" i="16" s="1"/>
  <c r="AP26" i="6" l="1"/>
  <c r="AG16" i="6"/>
  <c r="C54" i="3" l="1"/>
  <c r="E54" i="3"/>
  <c r="G54" i="3"/>
  <c r="I54" i="3"/>
  <c r="C55" i="3"/>
  <c r="E55" i="3"/>
  <c r="G55" i="3"/>
  <c r="I55" i="3"/>
  <c r="V19" i="7" l="1"/>
  <c r="V27" i="7"/>
  <c r="K16" i="9" l="1"/>
  <c r="I16" i="9"/>
  <c r="F16" i="9"/>
  <c r="D16" i="9"/>
  <c r="G28" i="13" l="1"/>
  <c r="K63" i="9" l="1"/>
  <c r="K62" i="9"/>
  <c r="I63" i="9"/>
  <c r="I62" i="9"/>
  <c r="F63" i="9"/>
  <c r="F62" i="9"/>
  <c r="D63" i="9"/>
  <c r="D62" i="9"/>
  <c r="I60" i="9"/>
  <c r="D60" i="9"/>
  <c r="Y27" i="7" l="1"/>
  <c r="V28" i="7"/>
  <c r="V35" i="7" s="1"/>
  <c r="AG23" i="6" l="1"/>
  <c r="J28" i="13" l="1"/>
  <c r="E28" i="13"/>
  <c r="L23" i="13"/>
  <c r="G23" i="13"/>
  <c r="E23" i="13"/>
  <c r="J23" i="13"/>
  <c r="Z27" i="7" s="1"/>
  <c r="A4" i="13"/>
  <c r="L33" i="12"/>
  <c r="G33" i="12"/>
  <c r="E33" i="12"/>
  <c r="AB34" i="16" s="1"/>
  <c r="J25" i="12"/>
  <c r="AD25" i="16" s="1"/>
  <c r="G25" i="12"/>
  <c r="AB25" i="16"/>
  <c r="L24" i="12"/>
  <c r="G24" i="12"/>
  <c r="AB24" i="16"/>
  <c r="L37" i="12" l="1"/>
  <c r="L39" i="12" s="1"/>
  <c r="S18" i="7" s="1"/>
  <c r="G37" i="12"/>
  <c r="G39" i="12" s="1"/>
  <c r="J37" i="12"/>
  <c r="E37" i="12"/>
  <c r="J39" i="12" l="1"/>
  <c r="S26" i="7" s="1"/>
  <c r="E39" i="12"/>
  <c r="E42" i="12" s="1"/>
  <c r="L42" i="12"/>
  <c r="L44" i="12" s="1"/>
  <c r="L14" i="13" s="1"/>
  <c r="L24" i="13" s="1"/>
  <c r="K14" i="9"/>
  <c r="K32" i="9" s="1"/>
  <c r="G42" i="12"/>
  <c r="F14" i="9"/>
  <c r="AD40" i="16" l="1"/>
  <c r="J14" i="13"/>
  <c r="AB40" i="16"/>
  <c r="E14" i="13"/>
  <c r="E24" i="13" s="1"/>
  <c r="S28" i="7"/>
  <c r="AA43" i="16"/>
  <c r="AB43" i="16" s="1"/>
  <c r="D14" i="9"/>
  <c r="D32" i="9" s="1"/>
  <c r="E44" i="12"/>
  <c r="AB45" i="16" s="1"/>
  <c r="AC38" i="16"/>
  <c r="AD38" i="16" s="1"/>
  <c r="J37" i="16"/>
  <c r="J42" i="12"/>
  <c r="J44" i="12" s="1"/>
  <c r="AA38" i="16"/>
  <c r="AB38" i="16" s="1"/>
  <c r="E37" i="16"/>
  <c r="L27" i="13"/>
  <c r="L29" i="13" s="1"/>
  <c r="G46" i="12"/>
  <c r="G44" i="12"/>
  <c r="G14" i="13" s="1"/>
  <c r="G24" i="13" s="1"/>
  <c r="G27" i="13" s="1"/>
  <c r="G29" i="13" s="1"/>
  <c r="L46" i="12"/>
  <c r="D43" i="9" l="1"/>
  <c r="D50" i="9" s="1"/>
  <c r="D93" i="9" s="1"/>
  <c r="D95" i="9" s="1"/>
  <c r="K74" i="3"/>
  <c r="S36" i="7"/>
  <c r="S35" i="7"/>
  <c r="E27" i="13"/>
  <c r="E29" i="13" s="1"/>
  <c r="E40" i="16"/>
  <c r="E42" i="16"/>
  <c r="E14" i="17" s="1"/>
  <c r="X31" i="6"/>
  <c r="Y26" i="7"/>
  <c r="E46" i="12"/>
  <c r="AB47" i="16" s="1"/>
  <c r="J46" i="12"/>
  <c r="AD47" i="16" s="1"/>
  <c r="AD43" i="16"/>
  <c r="J40" i="16"/>
  <c r="AC39" i="16"/>
  <c r="AD39" i="16" s="1"/>
  <c r="J24" i="13"/>
  <c r="J27" i="13" s="1"/>
  <c r="J29" i="13" s="1"/>
  <c r="AD45" i="16"/>
  <c r="AA39" i="16"/>
  <c r="AB39" i="16" s="1"/>
  <c r="I14" i="9"/>
  <c r="AA27" i="7" l="1"/>
  <c r="Z26" i="7"/>
  <c r="J44" i="16"/>
  <c r="AC46" i="16" s="1"/>
  <c r="AD46" i="16" s="1"/>
  <c r="AC42" i="16"/>
  <c r="AD42" i="16" s="1"/>
  <c r="J42" i="16"/>
  <c r="AA44" i="16"/>
  <c r="AB44" i="16" s="1"/>
  <c r="E44" i="16"/>
  <c r="AA46" i="16" s="1"/>
  <c r="AB46" i="16" s="1"/>
  <c r="AA42" i="16"/>
  <c r="AB42" i="16" s="1"/>
  <c r="Y14" i="7"/>
  <c r="E24" i="17" l="1"/>
  <c r="E27" i="17" s="1"/>
  <c r="E29" i="17" s="1"/>
  <c r="AC44" i="16"/>
  <c r="AD44" i="16" s="1"/>
  <c r="J14" i="17"/>
  <c r="J24" i="17" s="1"/>
  <c r="J27" i="17" s="1"/>
  <c r="J29" i="17" s="1"/>
  <c r="AP16" i="6"/>
  <c r="I96" i="9" l="1"/>
  <c r="G26" i="3" l="1"/>
  <c r="AG32" i="6" l="1"/>
  <c r="Y22" i="7"/>
  <c r="AA33" i="6" l="1"/>
  <c r="AA44" i="6" s="1"/>
  <c r="Y18" i="7" l="1"/>
  <c r="D96" i="9" l="1"/>
  <c r="D97" i="9" s="1"/>
  <c r="D107" i="9" s="1"/>
  <c r="F32" i="9" l="1"/>
  <c r="F43" i="9" s="1"/>
  <c r="AP23" i="6"/>
  <c r="AG22" i="6"/>
  <c r="AP22" i="6" s="1"/>
  <c r="C26" i="1"/>
  <c r="AP24" i="6" l="1"/>
  <c r="AG24" i="6"/>
  <c r="C49" i="1"/>
  <c r="V20" i="7" l="1"/>
  <c r="E79" i="3"/>
  <c r="E82" i="3" s="1"/>
  <c r="I79" i="3"/>
  <c r="I82" i="3" s="1"/>
  <c r="AD33" i="6"/>
  <c r="AD44" i="6" s="1"/>
  <c r="AP32" i="6"/>
  <c r="AQ32" i="6" s="1"/>
  <c r="AD24" i="6"/>
  <c r="D33" i="6"/>
  <c r="D44" i="6" s="1"/>
  <c r="U33" i="6"/>
  <c r="U44" i="6" s="1"/>
  <c r="R33" i="6"/>
  <c r="R44" i="6" s="1"/>
  <c r="G33" i="6"/>
  <c r="G44" i="6" s="1"/>
  <c r="G48" i="1"/>
  <c r="A55" i="9"/>
  <c r="P20" i="7"/>
  <c r="M20" i="7"/>
  <c r="G20" i="7"/>
  <c r="D20" i="7"/>
  <c r="AM24" i="6"/>
  <c r="AA24" i="6"/>
  <c r="X24" i="6"/>
  <c r="U24" i="6"/>
  <c r="R24" i="6"/>
  <c r="D24" i="6"/>
  <c r="C37" i="3"/>
  <c r="I37" i="3"/>
  <c r="E37" i="3"/>
  <c r="I26" i="3"/>
  <c r="C26" i="3"/>
  <c r="E26" i="3"/>
  <c r="I48" i="1"/>
  <c r="E48" i="1"/>
  <c r="I26" i="1"/>
  <c r="E49" i="1" l="1"/>
  <c r="E38" i="3"/>
  <c r="E83" i="3" s="1"/>
  <c r="I38" i="3"/>
  <c r="I83" i="3" s="1"/>
  <c r="C38" i="3"/>
  <c r="G38" i="3"/>
  <c r="AM33" i="6"/>
  <c r="G49" i="1"/>
  <c r="I49" i="1"/>
  <c r="AM44" i="6" l="1"/>
  <c r="J81" i="3"/>
  <c r="E96" i="3"/>
  <c r="I96" i="3"/>
  <c r="F50" i="9"/>
  <c r="F93" i="9" l="1"/>
  <c r="F95" i="9" s="1"/>
  <c r="F97" i="9" s="1"/>
  <c r="K43" i="9" l="1"/>
  <c r="K50" i="9" s="1"/>
  <c r="K93" i="9" l="1"/>
  <c r="K95" i="9" s="1"/>
  <c r="K97" i="9" s="1"/>
  <c r="S20" i="7" l="1"/>
  <c r="Y19" i="7"/>
  <c r="Y20" i="7" s="1"/>
  <c r="X33" i="6" l="1"/>
  <c r="AG31" i="6"/>
  <c r="X44" i="6" l="1"/>
  <c r="J74" i="3"/>
  <c r="X45" i="6"/>
  <c r="AG33" i="6"/>
  <c r="AG44" i="6" s="1"/>
  <c r="C83" i="3"/>
  <c r="I32" i="9"/>
  <c r="I43" i="9" s="1"/>
  <c r="I50" i="9" s="1"/>
  <c r="AP31" i="6"/>
  <c r="G79" i="3"/>
  <c r="G82" i="3" s="1"/>
  <c r="AQ31" i="6" l="1"/>
  <c r="AR32" i="6"/>
  <c r="C96" i="3"/>
  <c r="I93" i="9"/>
  <c r="I95" i="9" s="1"/>
  <c r="I97" i="9" s="1"/>
  <c r="I107" i="9" s="1"/>
  <c r="G83" i="3"/>
  <c r="AP33" i="6"/>
  <c r="AQ33" i="6" s="1"/>
  <c r="G52" i="1" l="1"/>
  <c r="G96" i="3"/>
  <c r="AP44" i="6"/>
  <c r="Y28" i="7"/>
  <c r="Z28" i="7" s="1"/>
</calcChain>
</file>

<file path=xl/sharedStrings.xml><?xml version="1.0" encoding="utf-8"?>
<sst xmlns="http://schemas.openxmlformats.org/spreadsheetml/2006/main" count="575" uniqueCount="271">
  <si>
    <t>AEON  THANA  SINSAP  (THAILAND)  PUBLIC  COMPANY  LIMITED  AND  ITS  SUBSIDIARIES</t>
  </si>
  <si>
    <t xml:space="preserve">STATEMENT  OF  FINANCIAL  POSITION </t>
  </si>
  <si>
    <t xml:space="preserve">  UNIT : THOUSAND BAHT</t>
  </si>
  <si>
    <t>Notes</t>
  </si>
  <si>
    <t>CONSOLIDATED</t>
  </si>
  <si>
    <t>SEPARATE</t>
  </si>
  <si>
    <t>FINANCIAL STATEMENTS</t>
  </si>
  <si>
    <t>“Unaudited”</t>
  </si>
  <si>
    <t>As at</t>
  </si>
  <si>
    <t xml:space="preserve">As at </t>
  </si>
  <si>
    <t>ASSETS</t>
  </si>
  <si>
    <t>CURRENT  ASSETS</t>
  </si>
  <si>
    <t>Cash and cash equivalents</t>
  </si>
  <si>
    <t>Trade and other current receivables</t>
  </si>
  <si>
    <t>Trade receivables</t>
  </si>
  <si>
    <t>Other receivables</t>
  </si>
  <si>
    <t>Current portion of long-term loan to a subsidiary</t>
  </si>
  <si>
    <t>Current portion of loans from purchase of accounts receivable</t>
  </si>
  <si>
    <t>Seller loan in Special Purpose Vehicle for securitization</t>
  </si>
  <si>
    <t>Current portion of derivative assets</t>
  </si>
  <si>
    <t>Current tax asset</t>
  </si>
  <si>
    <t>Other current assets</t>
  </si>
  <si>
    <t>Total Current Assets</t>
  </si>
  <si>
    <t>NON-CURRENT  ASSETS</t>
  </si>
  <si>
    <t>Trade and other non-current receivables</t>
  </si>
  <si>
    <t>Fixed deposits at banks under obligations</t>
  </si>
  <si>
    <t>Long-term loan to a subsidiary</t>
  </si>
  <si>
    <t>Loans from purchase of accounts receivable</t>
  </si>
  <si>
    <t>Investments in subsidiaries</t>
  </si>
  <si>
    <t>Investments in equity securities designated at fair value</t>
  </si>
  <si>
    <t>through profit or loss</t>
  </si>
  <si>
    <t>Investment in equity security designated at fair value</t>
  </si>
  <si>
    <t>through other comprehensive income</t>
  </si>
  <si>
    <t>Subordinated lendings</t>
  </si>
  <si>
    <t>Leasehold improvements and equipment</t>
  </si>
  <si>
    <t>Right-of-use assets</t>
  </si>
  <si>
    <t>Intangible assets other than goodwill</t>
  </si>
  <si>
    <t>Derivative assets</t>
  </si>
  <si>
    <t>Deferred tax assets</t>
  </si>
  <si>
    <t>Other non-current assets</t>
  </si>
  <si>
    <t>Total Non-current Assets</t>
  </si>
  <si>
    <t>TOTAL  ASSETS</t>
  </si>
  <si>
    <t>See condensed notes to the financial statements</t>
  </si>
  <si>
    <r>
      <t xml:space="preserve">STATEMENT  OF  FINANCIAL  POSITION  </t>
    </r>
    <r>
      <rPr>
        <sz val="10"/>
        <rFont val="Times New Roman"/>
        <family val="1"/>
      </rPr>
      <t xml:space="preserve"> (CONTINUED)</t>
    </r>
  </si>
  <si>
    <t>LIABILITIES  AND  SHAREHOLDERS’  EQUITY</t>
  </si>
  <si>
    <t xml:space="preserve">CURRENT  LIABILITIES </t>
  </si>
  <si>
    <t>Trade and other current payables</t>
  </si>
  <si>
    <t>Trade payables</t>
  </si>
  <si>
    <t>Other payables</t>
  </si>
  <si>
    <t>Current portion of long-term liabilities</t>
  </si>
  <si>
    <t>Long-term borrowings</t>
  </si>
  <si>
    <t>Long-term debentures</t>
  </si>
  <si>
    <t>Derivative liabilities</t>
  </si>
  <si>
    <t>Lease liabilities</t>
  </si>
  <si>
    <t>Current income tax payable</t>
  </si>
  <si>
    <t>Other current liabilities</t>
  </si>
  <si>
    <t>Total Current Liabilities</t>
  </si>
  <si>
    <t>NON-CURRENT  LIABILITIES</t>
  </si>
  <si>
    <t>Long-term borrowings under securitization project</t>
  </si>
  <si>
    <t>Subordinated borrowings</t>
  </si>
  <si>
    <t>Provisions for employee benefit</t>
  </si>
  <si>
    <t>Other non-current liabilities</t>
  </si>
  <si>
    <t>Total Non-current Liabilities</t>
  </si>
  <si>
    <t>TOTAL  LIABILITIES</t>
  </si>
  <si>
    <r>
      <t xml:space="preserve">LIABILITIES  AND  SHAREHOLDERS’  EQUITY   </t>
    </r>
    <r>
      <rPr>
        <sz val="10"/>
        <rFont val="Times New Roman"/>
        <family val="1"/>
      </rPr>
      <t>(CONTINUED)</t>
    </r>
  </si>
  <si>
    <t>SHAREHOLDERS’  EQUITY</t>
  </si>
  <si>
    <t>SHARE  CAPITAL</t>
  </si>
  <si>
    <t>Authorized share capital</t>
  </si>
  <si>
    <t>250,000,000 ordinary shares of Baht 1 each</t>
  </si>
  <si>
    <t>Issued and paid-up share capital</t>
  </si>
  <si>
    <t xml:space="preserve">250,000,000 ordinary shares of Baht 1 each, </t>
  </si>
  <si>
    <t>fully paid</t>
  </si>
  <si>
    <t xml:space="preserve">SHARE  PREMIUM  ON  ORDINARY  SHARES  </t>
  </si>
  <si>
    <t>OTHER SURPLUSES (DEFICITS)</t>
  </si>
  <si>
    <t>Surplus on share-based payment transaction</t>
  </si>
  <si>
    <t>Deficit arising from change in ownership interest</t>
  </si>
  <si>
    <t>in a subsidiary</t>
  </si>
  <si>
    <t xml:space="preserve">RETAINED  EARNINGS  </t>
  </si>
  <si>
    <t>Appropriated</t>
  </si>
  <si>
    <t>Legal reserve</t>
  </si>
  <si>
    <t xml:space="preserve">Reserve for business expansion </t>
  </si>
  <si>
    <t>Unappropriated</t>
  </si>
  <si>
    <t xml:space="preserve">OTHER  COMPONENTS  OF  SHAREHOLDERS’  EQUITY </t>
  </si>
  <si>
    <t xml:space="preserve">Exchange differences on translating </t>
  </si>
  <si>
    <t>financial statements of foreign operations</t>
  </si>
  <si>
    <t>Cumulative loss on cash flow hedges</t>
  </si>
  <si>
    <t>TOTAL EQUITY  ATTRIBUTABLE  TO  OWNERS  OF  THE  PARENT</t>
  </si>
  <si>
    <t>NON-CONTROLLING  INTERESTS</t>
  </si>
  <si>
    <t>TOTAL  SHAREHOLDERS’  EQUITY</t>
  </si>
  <si>
    <t>TOTAL  LIABILITIES  AND  SHAREHOLDERS’  EQUITY</t>
  </si>
  <si>
    <t>STATEMENT  OF  PROFIT  OR  LOSS</t>
  </si>
  <si>
    <t>“UNAUDITED”</t>
  </si>
  <si>
    <t xml:space="preserve">For the three-month </t>
  </si>
  <si>
    <t xml:space="preserve">For the six-month </t>
  </si>
  <si>
    <t>periods ended</t>
  </si>
  <si>
    <t>August 31,</t>
  </si>
  <si>
    <t>REVENUES</t>
  </si>
  <si>
    <t xml:space="preserve">Credit card income </t>
  </si>
  <si>
    <t>Loan income</t>
  </si>
  <si>
    <t xml:space="preserve">Hire-purchase income </t>
  </si>
  <si>
    <t>Other income</t>
  </si>
  <si>
    <t xml:space="preserve">Bad debt recovery </t>
  </si>
  <si>
    <t>Gain on sale of written-off receivables</t>
  </si>
  <si>
    <t>n/aq2</t>
  </si>
  <si>
    <t>Collection service income</t>
  </si>
  <si>
    <t>Insurance broker business income</t>
  </si>
  <si>
    <t>Dividend income</t>
  </si>
  <si>
    <t>25.2.2</t>
  </si>
  <si>
    <t xml:space="preserve">Others </t>
  </si>
  <si>
    <t>Total Other income</t>
  </si>
  <si>
    <t>Total Revenues</t>
  </si>
  <si>
    <t>EXPENSES</t>
  </si>
  <si>
    <t>Operating and administrative expenses</t>
  </si>
  <si>
    <t>Directors and managements’ remuneration</t>
  </si>
  <si>
    <t>Loss on sale and write-off of leasehold improvements</t>
  </si>
  <si>
    <t>and equipment and intangible assets other than goodwill</t>
  </si>
  <si>
    <t>Total Expenses</t>
  </si>
  <si>
    <t>Finance costs</t>
  </si>
  <si>
    <t>Expected credit losses</t>
  </si>
  <si>
    <t>PROFIT  BEFORE  INCOME  TAX</t>
  </si>
  <si>
    <t xml:space="preserve">INCOME  TAX  EXPENSES  </t>
  </si>
  <si>
    <t>PROFIT  FOR  THE  PERIOD</t>
  </si>
  <si>
    <t>PROFIT ATTRIBUTABLE  TO :</t>
  </si>
  <si>
    <t>PROFIT  (LOSS)  ATTRIBUTABLE  TO :</t>
  </si>
  <si>
    <t>Owners of the parent</t>
  </si>
  <si>
    <t>Non-controlling interests</t>
  </si>
  <si>
    <t xml:space="preserve">BASIC  EARNINGS  PER  SHARE  </t>
  </si>
  <si>
    <t>BAHT</t>
  </si>
  <si>
    <t xml:space="preserve">WEIGHTED  AVERAGE  NUMBER  OF  ORDINARY  SHARES </t>
  </si>
  <si>
    <t>SHARES</t>
  </si>
  <si>
    <t>STATEMENT  OF  PROFIT  OR  LOSS  AND  OTHER  COMPREHENSIVE  INCOME</t>
  </si>
  <si>
    <t>Profit for the period</t>
  </si>
  <si>
    <t>Other comprehensive income (loss), net of tax</t>
  </si>
  <si>
    <t xml:space="preserve">Components of other comprehensive income that 
</t>
  </si>
  <si>
    <t xml:space="preserve">   will be reclassified to profit or loss</t>
  </si>
  <si>
    <t xml:space="preserve">Exchange differences on translating financial statements </t>
  </si>
  <si>
    <t>of foreign operations</t>
  </si>
  <si>
    <t>- Owners of the parent</t>
  </si>
  <si>
    <t>- Non-controlling interests</t>
  </si>
  <si>
    <t>Other comprehensive income (loss) for the period, net of tax</t>
  </si>
  <si>
    <t>TOTAL  COMPREHENSIVE  INCOME  FOR  THE  PERIOD</t>
  </si>
  <si>
    <t>TOTAL  COMPREHENSIVE  INCOME ATTRIBUTABLE  TO :</t>
  </si>
  <si>
    <t>Loss on impairment of assets</t>
  </si>
  <si>
    <t>PROFIT  ATTRIBUTABLE  TO :</t>
  </si>
  <si>
    <t>Gain (loss) on cash flow hedges</t>
  </si>
  <si>
    <t>TOTAL  COMPREHENSIVE  INCOME  ATTRIBUTABLE  TO :</t>
  </si>
  <si>
    <r>
      <t xml:space="preserve">STATEMENT  OF  CHANGES  IN  SHAREHOLDERS’  EQUITY </t>
    </r>
    <r>
      <rPr>
        <sz val="10"/>
        <rFont val="Times New Roman"/>
        <family val="1"/>
      </rPr>
      <t xml:space="preserve"> </t>
    </r>
  </si>
  <si>
    <r>
      <t>CONSOLIDATED  FINANCIAL  STATEMENTS</t>
    </r>
    <r>
      <rPr>
        <sz val="9"/>
        <rFont val="Times New Roman"/>
        <family val="1"/>
      </rPr>
      <t xml:space="preserve"> </t>
    </r>
  </si>
  <si>
    <t>Non-</t>
  </si>
  <si>
    <t>Total</t>
  </si>
  <si>
    <t>Issued and</t>
  </si>
  <si>
    <t>Share premium</t>
  </si>
  <si>
    <t xml:space="preserve">Surplus on </t>
  </si>
  <si>
    <t>Deficit</t>
  </si>
  <si>
    <t>Retained earnings</t>
  </si>
  <si>
    <t>Other components of</t>
  </si>
  <si>
    <t>controlling</t>
  </si>
  <si>
    <t>shareholders’</t>
  </si>
  <si>
    <t>paid-up</t>
  </si>
  <si>
    <t xml:space="preserve">on ordinary </t>
  </si>
  <si>
    <t xml:space="preserve">share-based payment </t>
  </si>
  <si>
    <t>arising from change</t>
  </si>
  <si>
    <t>shareholders’ equity</t>
  </si>
  <si>
    <t>owners of</t>
  </si>
  <si>
    <t>interests</t>
  </si>
  <si>
    <t>equity</t>
  </si>
  <si>
    <t>share capital</t>
  </si>
  <si>
    <t>shares</t>
  </si>
  <si>
    <t>transaction</t>
  </si>
  <si>
    <t xml:space="preserve"> in ownership interest </t>
  </si>
  <si>
    <t xml:space="preserve">Reserve for </t>
  </si>
  <si>
    <t>Exchange differences</t>
  </si>
  <si>
    <t>Cumulative loss</t>
  </si>
  <si>
    <t>the parent</t>
  </si>
  <si>
    <t>business</t>
  </si>
  <si>
    <t xml:space="preserve"> on translating </t>
  </si>
  <si>
    <t>on cash flow hedges</t>
  </si>
  <si>
    <t>expansion</t>
  </si>
  <si>
    <t xml:space="preserve">financial statements </t>
  </si>
  <si>
    <t>Changes during the period</t>
  </si>
  <si>
    <t>Dividend paid</t>
  </si>
  <si>
    <t>Beginning balance as at March 1, 2023</t>
  </si>
  <si>
    <t>Other comprehensive income</t>
  </si>
  <si>
    <r>
      <t xml:space="preserve">STATEMENT  OF  CHANGES  IN  SHAREHOLDERS’  EQUITY </t>
    </r>
    <r>
      <rPr>
        <sz val="10"/>
        <rFont val="Times New Roman"/>
        <family val="1"/>
      </rPr>
      <t>(CONTINUED)</t>
    </r>
  </si>
  <si>
    <t>SEPARATE  FINANCIAL  STATEMENTS</t>
  </si>
  <si>
    <t>on ordinary</t>
  </si>
  <si>
    <t>share-based payment</t>
  </si>
  <si>
    <t xml:space="preserve">Unappropriated </t>
  </si>
  <si>
    <t xml:space="preserve">Reserve  for </t>
  </si>
  <si>
    <t>Other comprehensive loss</t>
  </si>
  <si>
    <t>STATEMENT  OF  CASH  FLOWS</t>
  </si>
  <si>
    <t>CASH  FLOWS  FROM  OPERATING  ACTIVITIES</t>
  </si>
  <si>
    <t>Adjustments for:</t>
  </si>
  <si>
    <t>Income tax expenses</t>
  </si>
  <si>
    <t xml:space="preserve">Depreciation of leasehold improvements and equipment </t>
  </si>
  <si>
    <t>and right-of-use assets</t>
  </si>
  <si>
    <t>Amortization of intangible assets other than goodwill</t>
  </si>
  <si>
    <t>Loss on sale and write-off of leasehold improvement and</t>
  </si>
  <si>
    <t>equipment and intangible assets other than goodwill</t>
  </si>
  <si>
    <t>Employee benefit expense</t>
  </si>
  <si>
    <t>Employee joint investment program expense</t>
  </si>
  <si>
    <t>Interest income</t>
  </si>
  <si>
    <t>Changes in operating assets and liabilities</t>
  </si>
  <si>
    <t>Operating assets (increase) decrease</t>
  </si>
  <si>
    <t>Operating liabilities increase (decrease)</t>
  </si>
  <si>
    <t>Net cash flows used in operations</t>
  </si>
  <si>
    <t>Interest received</t>
  </si>
  <si>
    <t>Dividend received</t>
  </si>
  <si>
    <t>Finance costs paid</t>
  </si>
  <si>
    <t>Income tax paid</t>
  </si>
  <si>
    <t>Employee benefits paid</t>
  </si>
  <si>
    <t>Cash paid for employee joint investment program</t>
  </si>
  <si>
    <r>
      <t>STATEMENT  OF  CASH  FLOWS</t>
    </r>
    <r>
      <rPr>
        <sz val="10"/>
        <rFont val="Times New Roman"/>
        <family val="1"/>
      </rPr>
      <t xml:space="preserve">   (CONTINUED)</t>
    </r>
  </si>
  <si>
    <t xml:space="preserve">CASH  FLOWS  FROM  INVESTING  ACTIVITIES </t>
  </si>
  <si>
    <t>Cash received from fixed deposits at banks under obligations</t>
  </si>
  <si>
    <t>Cash paid for fixed deposits at banks under obligations</t>
  </si>
  <si>
    <t>Cash received from sale of leasehold improvements and equipment</t>
  </si>
  <si>
    <t>Cash paid for purchase of intangible assets other than goodwill</t>
  </si>
  <si>
    <t>Net cash flows used in investing activities</t>
  </si>
  <si>
    <r>
      <t xml:space="preserve">CASH  FLOWS  FROM  FINANCING  ACTIVITIES </t>
    </r>
    <r>
      <rPr>
        <sz val="10"/>
        <rFont val="Times New Roman"/>
        <family val="1"/>
      </rPr>
      <t xml:space="preserve"> </t>
    </r>
  </si>
  <si>
    <t xml:space="preserve">Cash repayments for bank overdrafts and </t>
  </si>
  <si>
    <t>short-term borrowings from financial institutions</t>
  </si>
  <si>
    <t>Cash received from long-term borrowings</t>
  </si>
  <si>
    <t>Cash repayments for long-term borrowings</t>
  </si>
  <si>
    <t>Cash received from long-term borrowings under</t>
  </si>
  <si>
    <t>securitization project</t>
  </si>
  <si>
    <t>Cash repayments for long-term borrowings under</t>
  </si>
  <si>
    <t>Cash repayments for long-term debentures</t>
  </si>
  <si>
    <t>Cash paid for lease liabilities</t>
  </si>
  <si>
    <t>Cash received from sales of written-off receivables</t>
  </si>
  <si>
    <t>Net increase (decrease) in cash and cash equivalents</t>
  </si>
  <si>
    <t>before effect of exchange rate</t>
  </si>
  <si>
    <t>Effect of exchange rate changes on cash and cash equivalents</t>
  </si>
  <si>
    <t>4.1</t>
  </si>
  <si>
    <t>UNIT : THOUSAND BAHT</t>
  </si>
  <si>
    <r>
      <t xml:space="preserve"> FOR  THE  THREE-MONTH  PERIOD  ENDED  MAY  </t>
    </r>
    <r>
      <rPr>
        <b/>
        <sz val="12"/>
        <rFont val="Times New Roman"/>
        <family val="1"/>
      </rPr>
      <t>31,  2024</t>
    </r>
  </si>
  <si>
    <t>May 31,</t>
  </si>
  <si>
    <t>February 29,</t>
  </si>
  <si>
    <t>Beginning balance as at March 1, 2024</t>
  </si>
  <si>
    <t>Current portion of subordinated lendings</t>
  </si>
  <si>
    <t>Current portion of right-of-use assets</t>
  </si>
  <si>
    <t>Net cash flows provided by operating activities</t>
  </si>
  <si>
    <t>Short-term borrowings from financial institutions</t>
  </si>
  <si>
    <t>Cash and cash equivalents at the beginning of the period</t>
  </si>
  <si>
    <t>Cash and cash equivalents at the end of the period</t>
  </si>
  <si>
    <r>
      <t xml:space="preserve">AS  AT  AUGUST  </t>
    </r>
    <r>
      <rPr>
        <b/>
        <sz val="12"/>
        <rFont val="Times New Roman"/>
        <family val="1"/>
      </rPr>
      <t>31,  2024</t>
    </r>
  </si>
  <si>
    <r>
      <t xml:space="preserve">FOR  THE  SIX-MONTH  PERIOD  ENDED  AUGUST  </t>
    </r>
    <r>
      <rPr>
        <b/>
        <sz val="12"/>
        <rFont val="Times New Roman"/>
        <family val="1"/>
      </rPr>
      <t>31,  2024</t>
    </r>
  </si>
  <si>
    <r>
      <t xml:space="preserve"> FOR  THE  SIX-MONTH  PERIOD  ENDED  AUGUST  </t>
    </r>
    <r>
      <rPr>
        <b/>
        <sz val="12"/>
        <rFont val="Times New Roman"/>
        <family val="1"/>
      </rPr>
      <t>31,  2024</t>
    </r>
  </si>
  <si>
    <t>Ending balance as at August 31, 2023</t>
  </si>
  <si>
    <t>Ending balance as at August 31, 2024</t>
  </si>
  <si>
    <r>
      <t xml:space="preserve"> FOR  THE  THREE-MONTH  PERIOD  ENDED  AUGUST  </t>
    </r>
    <r>
      <rPr>
        <b/>
        <sz val="12"/>
        <rFont val="Times New Roman"/>
        <family val="1"/>
      </rPr>
      <t>31,  2024</t>
    </r>
  </si>
  <si>
    <t xml:space="preserve">Decrease in change in ownership </t>
  </si>
  <si>
    <t>interest in a subsidiary</t>
  </si>
  <si>
    <t>Cash paid for purchase of shares from non-controlling interest</t>
  </si>
  <si>
    <t>Share subscription received in advance</t>
  </si>
  <si>
    <t>Share subscription</t>
  </si>
  <si>
    <t>received in</t>
  </si>
  <si>
    <t>advance</t>
  </si>
  <si>
    <t>28.5 - 28.10</t>
  </si>
  <si>
    <t>Loss (gain) on sale and write-off of leasehold improvements</t>
  </si>
  <si>
    <t>Other comprehensive income (loss)</t>
  </si>
  <si>
    <t>Gain on cancellation of lease agreements</t>
  </si>
  <si>
    <t>Unrealized loss on exchange rate</t>
  </si>
  <si>
    <t>Cash received in advance from share subscription</t>
  </si>
  <si>
    <t>Net cash flows used in financing activities</t>
  </si>
  <si>
    <t>Cash received from bank overdrafts and</t>
  </si>
  <si>
    <t>SHARE SUBSCRIPTION RECEIVED IN ADVANCE</t>
  </si>
  <si>
    <t xml:space="preserve">Cash paid for investment in a subsidiary </t>
  </si>
  <si>
    <t>Share subscription paid in advance to a subsidiary</t>
  </si>
  <si>
    <t>Cash paid in advance for investment in a subsidiary</t>
  </si>
  <si>
    <t>Cash paid for purchase of leasehold improvements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</si>
</sst>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_-;\-* #,##0_-;_-* &quot;-&quot;_-;_-@_-"/>
    <numFmt numFmtId="43" formatCode="_-* #,##0.00_-;\-* #,##0.00_-;_-* &quot;-&quot;??_-;_-@_-"/>
    <numFmt numFmtId="187" formatCode="_(* #,##0_);_(* \(#,##0\);_(* &quot;-&quot;_);_(@_)"/>
    <numFmt numFmtId="188" formatCode="_(&quot;$&quot;* #,##0.00_);_(&quot;$&quot;* \(#,##0.00\);_(&quot;$&quot;* &quot;-&quot;??_);_(@_)"/>
    <numFmt numFmtId="189" formatCode="_(* #,##0.00_);_(* \(#,##0.00\);_(* &quot;-&quot;??_);_(@_)"/>
    <numFmt numFmtId="190" formatCode="_(* #,##0_);_(* \(#,##0\);_(* &quot;-&quot;??_);_(@_)"/>
    <numFmt numFmtId="191" formatCode="_(* #,##0.0_);_(* \(#,##0.0\);_(* &quot;-&quot;?_);_(@_)"/>
    <numFmt numFmtId="192" formatCode="\-"/>
    <numFmt numFmtId="193" formatCode="m/d"/>
    <numFmt numFmtId="194" formatCode="_(* #,##0.0_);_(* \(#,##0.0\);_(* &quot;-&quot;_);_(@_)"/>
    <numFmt numFmtId="195" formatCode="_ * #,##0.00_ ;_ * \-#,##0.00_ ;_ * &quot;-&quot;??_ ;_ @_ "/>
    <numFmt numFmtId="196" formatCode="\t&quot;฿&quot;#,##0.00_);[Red]\(\t&quot;฿&quot;#,##0.00\)"/>
    <numFmt numFmtId="197" formatCode="#,##0;\(#,##0\)"/>
    <numFmt numFmtId="198" formatCode="\$#,##0.00;\(\$#,##0.00\)"/>
    <numFmt numFmtId="199" formatCode="_ * #,##0_ ;_ * \-#,##0_ ;_ * &quot;-&quot;_ ;_ @_ "/>
    <numFmt numFmtId="200" formatCode="\$#,##0;\(\$#,##0\)"/>
    <numFmt numFmtId="201" formatCode="0%_);\(0%\)"/>
    <numFmt numFmtId="202" formatCode="_(* #,##0.0_);_(* \(#,##0.0\);_(* &quot;-&quot;??_);_(@_)"/>
    <numFmt numFmtId="203" formatCode="&quot;REPORT AS AT&quot;\:\ dd\ mmmm\ yyyy"/>
  </numFmts>
  <fonts count="103">
    <font>
      <sz val="8.5"/>
      <color theme="1"/>
      <name val="Verdana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16"/>
      <name val="Angsana New"/>
      <family val="1"/>
    </font>
    <font>
      <sz val="10"/>
      <name val="Arial"/>
      <family val="2"/>
    </font>
    <font>
      <sz val="12"/>
      <name val="Angsana New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2"/>
      <color indexed="8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16"/>
      <name val="AngsanaUPC"/>
      <family val="1"/>
      <charset val="222"/>
    </font>
    <font>
      <sz val="12"/>
      <name val="Times New Roman"/>
      <family val="1"/>
      <charset val="222"/>
    </font>
    <font>
      <sz val="10"/>
      <name val="標準ゴシック"/>
      <family val="3"/>
      <charset val="128"/>
    </font>
    <font>
      <sz val="14"/>
      <name val="Cordia New"/>
      <family val="2"/>
    </font>
    <font>
      <b/>
      <sz val="10"/>
      <name val="Arial"/>
      <family val="2"/>
    </font>
    <font>
      <sz val="9"/>
      <name val="ＭＳ 明朝"/>
      <family val="1"/>
      <charset val="128"/>
    </font>
    <font>
      <sz val="14"/>
      <name val="AngsanaUPC"/>
      <family val="1"/>
    </font>
    <font>
      <sz val="10"/>
      <name val="ApFont"/>
    </font>
    <font>
      <sz val="10"/>
      <name val="標準ゴシック"/>
      <family val="3"/>
    </font>
    <font>
      <b/>
      <sz val="10"/>
      <color indexed="10"/>
      <name val="Arial"/>
      <family val="2"/>
    </font>
    <font>
      <sz val="11"/>
      <name val="ＭＳ Ｐゴシック"/>
      <family val="3"/>
      <charset val="128"/>
    </font>
    <font>
      <sz val="14"/>
      <name val="Angsana New"/>
      <family val="3"/>
      <charset val="128"/>
    </font>
    <font>
      <sz val="11"/>
      <name val="ＭＳ Ｐゴシック"/>
      <family val="3"/>
    </font>
    <font>
      <sz val="11"/>
      <name val="ＭＳ Ｐゴシック"/>
      <charset val="128"/>
    </font>
    <font>
      <sz val="8.5"/>
      <color theme="1"/>
      <name val="Verdana"/>
      <family val="2"/>
    </font>
    <font>
      <sz val="11"/>
      <color theme="1"/>
      <name val="Tahoma"/>
      <family val="2"/>
      <charset val="222"/>
      <scheme val="minor"/>
    </font>
    <font>
      <sz val="10"/>
      <color theme="1"/>
      <name val="Arial"/>
      <family val="2"/>
      <charset val="222"/>
    </font>
    <font>
      <sz val="9"/>
      <color theme="1"/>
      <name val="Arial"/>
      <family val="2"/>
      <charset val="222"/>
    </font>
    <font>
      <sz val="12"/>
      <color theme="1"/>
      <name val="Times New Roman"/>
      <family val="1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  <font>
      <sz val="10"/>
      <color rgb="FFFF0000"/>
      <name val="Arial"/>
      <family val="2"/>
    </font>
    <font>
      <sz val="10"/>
      <color theme="1"/>
      <name val="Times New Roman"/>
      <family val="1"/>
    </font>
    <font>
      <sz val="11"/>
      <color theme="1"/>
      <name val="Tahoma"/>
      <family val="2"/>
      <charset val="128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3"/>
      <charset val="128"/>
      <scheme val="minor"/>
    </font>
    <font>
      <sz val="11"/>
      <color theme="0"/>
      <name val="Tahoma"/>
      <family val="2"/>
      <scheme val="minor"/>
    </font>
    <font>
      <sz val="10"/>
      <name val="Arial Narrow"/>
      <family val="2"/>
    </font>
    <font>
      <sz val="11"/>
      <color rgb="FF006100"/>
      <name val="Tahoma"/>
      <family val="2"/>
      <scheme val="minor"/>
    </font>
    <font>
      <sz val="11"/>
      <color rgb="FF006100"/>
      <name val="Tahoma"/>
      <family val="3"/>
      <charset val="128"/>
      <scheme val="minor"/>
    </font>
    <font>
      <u/>
      <sz val="10"/>
      <color indexed="12"/>
      <name val="Arial"/>
      <family val="2"/>
    </font>
    <font>
      <u/>
      <sz val="11"/>
      <color indexed="12"/>
      <name val="ＭＳ Ｐゴシック"/>
      <family val="3"/>
      <charset val="128"/>
    </font>
    <font>
      <sz val="11"/>
      <color rgb="FF9C6500"/>
      <name val="Tahoma"/>
      <family val="2"/>
      <scheme val="minor"/>
    </font>
    <font>
      <sz val="11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charset val="128"/>
    </font>
    <font>
      <sz val="9"/>
      <color theme="1"/>
      <name val="Arial"/>
      <family val="2"/>
    </font>
    <font>
      <sz val="10"/>
      <color indexed="8"/>
      <name val="Arial"/>
      <family val="2"/>
    </font>
    <font>
      <sz val="14"/>
      <name val="Arial"/>
      <family val="3"/>
      <charset val="128"/>
    </font>
    <font>
      <sz val="11"/>
      <color indexed="10"/>
      <name val="ＭＳ Ｐゴシック"/>
      <charset val="128"/>
    </font>
    <font>
      <u/>
      <sz val="11"/>
      <color indexed="20"/>
      <name val="ＭＳ Ｐゴシック"/>
      <charset val="128"/>
    </font>
    <font>
      <u/>
      <sz val="8.8000000000000007"/>
      <color indexed="12"/>
      <name val="ＭＳ Ｐゴシック"/>
      <charset val="128"/>
    </font>
    <font>
      <u/>
      <sz val="8.8000000000000007"/>
      <color indexed="36"/>
      <name val="ＭＳ Ｐゴシック"/>
      <charset val="128"/>
    </font>
    <font>
      <sz val="11"/>
      <color indexed="8"/>
      <name val="ＭＳ Ｐゴシック"/>
      <charset val="128"/>
    </font>
    <font>
      <sz val="11"/>
      <color indexed="9"/>
      <name val="ＭＳ Ｐゴシック"/>
      <charset val="128"/>
    </font>
    <font>
      <b/>
      <sz val="18"/>
      <color indexed="56"/>
      <name val="ＭＳ Ｐゴシック"/>
      <charset val="128"/>
    </font>
    <font>
      <b/>
      <sz val="11"/>
      <color indexed="9"/>
      <name val="ＭＳ Ｐゴシック"/>
      <charset val="128"/>
    </font>
    <font>
      <sz val="11"/>
      <color indexed="60"/>
      <name val="ＭＳ Ｐゴシック"/>
      <charset val="128"/>
    </font>
    <font>
      <sz val="11"/>
      <color indexed="52"/>
      <name val="ＭＳ Ｐゴシック"/>
      <charset val="128"/>
    </font>
    <font>
      <sz val="11"/>
      <color indexed="62"/>
      <name val="ＭＳ Ｐゴシック"/>
      <charset val="128"/>
    </font>
    <font>
      <b/>
      <sz val="11"/>
      <color indexed="63"/>
      <name val="ＭＳ Ｐゴシック"/>
      <charset val="128"/>
    </font>
    <font>
      <sz val="11"/>
      <color indexed="20"/>
      <name val="ＭＳ Ｐゴシック"/>
      <charset val="128"/>
    </font>
    <font>
      <sz val="11"/>
      <color indexed="17"/>
      <name val="ＭＳ Ｐゴシック"/>
      <charset val="128"/>
    </font>
    <font>
      <b/>
      <sz val="15"/>
      <color indexed="56"/>
      <name val="ＭＳ Ｐゴシック"/>
      <charset val="128"/>
    </font>
    <font>
      <b/>
      <sz val="13"/>
      <color indexed="56"/>
      <name val="ＭＳ Ｐゴシック"/>
      <charset val="128"/>
    </font>
    <font>
      <b/>
      <sz val="11"/>
      <color indexed="56"/>
      <name val="ＭＳ Ｐゴシック"/>
      <charset val="128"/>
    </font>
    <font>
      <b/>
      <sz val="11"/>
      <color indexed="52"/>
      <name val="ＭＳ Ｐゴシック"/>
      <charset val="128"/>
    </font>
    <font>
      <i/>
      <sz val="11"/>
      <color indexed="23"/>
      <name val="ＭＳ Ｐゴシック"/>
      <charset val="128"/>
    </font>
    <font>
      <b/>
      <sz val="11"/>
      <color indexed="8"/>
      <name val="ＭＳ Ｐゴシック"/>
      <charset val="128"/>
    </font>
    <font>
      <sz val="10"/>
      <name val="ＭＳ Ｐゴシック"/>
      <charset val="128"/>
    </font>
    <font>
      <sz val="9"/>
      <color indexed="8"/>
      <name val="Arial"/>
      <family val="2"/>
    </font>
    <font>
      <sz val="11"/>
      <color indexed="64"/>
      <name val="ＭＳ Ｐゴシック"/>
      <charset val="128"/>
    </font>
    <font>
      <sz val="11"/>
      <color indexed="9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color theme="1"/>
      <name val="Arial"/>
      <family val="2"/>
    </font>
    <font>
      <b/>
      <sz val="12"/>
      <color theme="1"/>
      <name val="Times New Roman"/>
      <family val="1"/>
    </font>
    <font>
      <sz val="8.5"/>
      <name val="Verdana"/>
      <family val="2"/>
    </font>
    <font>
      <b/>
      <sz val="9"/>
      <color theme="1"/>
      <name val="Times New Roman"/>
      <family val="1"/>
    </font>
    <font>
      <sz val="9"/>
      <name val="Arial"/>
      <family val="2"/>
    </font>
    <font>
      <sz val="9"/>
      <name val="Angsana New"/>
      <family val="1"/>
    </font>
    <font>
      <sz val="9"/>
      <color theme="1"/>
      <name val="Times New Roman"/>
      <family val="1"/>
    </font>
  </fonts>
  <fills count="5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66">
    <xf numFmtId="0" fontId="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89" fontId="30" fillId="0" borderId="0" applyFont="0" applyFill="0" applyBorder="0" applyAlignment="0" applyProtection="0"/>
    <xf numFmtId="38" fontId="29" fillId="0" borderId="0" applyFont="0" applyFill="0" applyBorder="0" applyAlignment="0" applyProtection="0">
      <alignment vertical="center"/>
    </xf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37" fontId="8" fillId="0" borderId="0" applyFont="0" applyFill="0" applyBorder="0" applyAlignment="0" applyProtection="0"/>
    <xf numFmtId="189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195" fontId="8" fillId="0" borderId="0" applyFont="0" applyFill="0" applyBorder="0" applyAlignment="0" applyProtection="0"/>
    <xf numFmtId="189" fontId="7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6" fontId="19" fillId="0" borderId="0" applyFont="0" applyFill="0" applyBorder="0" applyAlignment="0" applyProtection="0"/>
    <xf numFmtId="195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89" fontId="8" fillId="0" borderId="0" applyFont="0" applyFill="0" applyBorder="0" applyAlignment="0" applyProtection="0"/>
    <xf numFmtId="43" fontId="32" fillId="0" borderId="0" applyFont="0" applyFill="0" applyBorder="0" applyAlignment="0" applyProtection="0"/>
    <xf numFmtId="197" fontId="6" fillId="0" borderId="0"/>
    <xf numFmtId="188" fontId="7" fillId="0" borderId="0" applyFont="0" applyFill="0" applyBorder="0" applyAlignment="0" applyProtection="0"/>
    <xf numFmtId="198" fontId="6" fillId="0" borderId="0"/>
    <xf numFmtId="0" fontId="6" fillId="0" borderId="0" applyFill="0" applyBorder="0" applyProtection="0"/>
    <xf numFmtId="199" fontId="6" fillId="0" borderId="1" applyFill="0" applyProtection="0"/>
    <xf numFmtId="0" fontId="6" fillId="0" borderId="2" applyFill="0" applyProtection="0"/>
    <xf numFmtId="200" fontId="6" fillId="0" borderId="0"/>
    <xf numFmtId="14" fontId="20" fillId="2" borderId="3">
      <alignment horizontal="center" vertical="center" wrapText="1"/>
    </xf>
    <xf numFmtId="14" fontId="20" fillId="2" borderId="3">
      <alignment horizontal="center" vertical="center" wrapText="1"/>
    </xf>
    <xf numFmtId="0" fontId="2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3" fillId="0" borderId="0"/>
    <xf numFmtId="0" fontId="8" fillId="0" borderId="0"/>
    <xf numFmtId="37" fontId="8" fillId="0" borderId="0"/>
    <xf numFmtId="0" fontId="22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37" fontId="16" fillId="0" borderId="0"/>
    <xf numFmtId="37" fontId="17" fillId="0" borderId="0"/>
    <xf numFmtId="9" fontId="30" fillId="0" borderId="0" applyFont="0" applyFill="0" applyBorder="0" applyAlignment="0" applyProtection="0"/>
    <xf numFmtId="201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Fill="0" applyBorder="0" applyProtection="0">
      <alignment horizontal="left" vertical="top"/>
    </xf>
    <xf numFmtId="38" fontId="26" fillId="0" borderId="0" applyFont="0" applyFill="0" applyBorder="0" applyAlignment="0" applyProtection="0">
      <alignment vertical="center"/>
    </xf>
    <xf numFmtId="189" fontId="8" fillId="0" borderId="0" applyFont="0" applyFill="0" applyBorder="0" applyAlignment="0" applyProtection="0"/>
    <xf numFmtId="0" fontId="8" fillId="0" borderId="0"/>
    <xf numFmtId="0" fontId="27" fillId="0" borderId="0"/>
    <xf numFmtId="0" fontId="28" fillId="0" borderId="0"/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43" fontId="39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7" fillId="0" borderId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42" fillId="5" borderId="0" applyNumberFormat="0" applyBorder="0" applyAlignment="0" applyProtection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38" fontId="26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89" fontId="43" fillId="0" borderId="0" applyFont="0" applyFill="0" applyBorder="0" applyAlignment="0" applyProtection="0"/>
    <xf numFmtId="189" fontId="43" fillId="0" borderId="0" applyFont="0" applyFill="0" applyBorder="0" applyAlignment="0" applyProtection="0"/>
    <xf numFmtId="189" fontId="40" fillId="0" borderId="0" applyFont="0" applyFill="0" applyBorder="0" applyAlignment="0" applyProtection="0"/>
    <xf numFmtId="189" fontId="40" fillId="0" borderId="0" applyFont="0" applyFill="0" applyBorder="0" applyAlignment="0" applyProtection="0"/>
    <xf numFmtId="20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189" fontId="8" fillId="0" borderId="0" applyFont="0" applyFill="0" applyBorder="0" applyAlignment="0" applyProtection="0"/>
    <xf numFmtId="0" fontId="44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8" fillId="4" borderId="0" applyNumberFormat="0" applyBorder="0" applyAlignment="0" applyProtection="0"/>
    <xf numFmtId="0" fontId="8" fillId="0" borderId="0"/>
    <xf numFmtId="0" fontId="19" fillId="0" borderId="0"/>
    <xf numFmtId="0" fontId="40" fillId="0" borderId="0"/>
    <xf numFmtId="0" fontId="30" fillId="0" borderId="0"/>
    <xf numFmtId="0" fontId="8" fillId="0" borderId="0"/>
    <xf numFmtId="0" fontId="49" fillId="0" borderId="0">
      <alignment vertical="center"/>
    </xf>
    <xf numFmtId="0" fontId="8" fillId="0" borderId="0"/>
    <xf numFmtId="0" fontId="41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40" fillId="0" borderId="0"/>
    <xf numFmtId="0" fontId="33" fillId="0" borderId="0"/>
    <xf numFmtId="0" fontId="19" fillId="0" borderId="0"/>
    <xf numFmtId="0" fontId="43" fillId="0" borderId="0"/>
    <xf numFmtId="0" fontId="1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38" fontId="50" fillId="0" borderId="0" applyFont="0" applyFill="0" applyBorder="0" applyAlignment="0" applyProtection="0">
      <alignment vertical="center"/>
    </xf>
    <xf numFmtId="0" fontId="51" fillId="0" borderId="0">
      <alignment vertical="center"/>
    </xf>
    <xf numFmtId="0" fontId="41" fillId="0" borderId="0">
      <alignment vertical="center"/>
    </xf>
    <xf numFmtId="43" fontId="33" fillId="0" borderId="0" applyFont="0" applyFill="0" applyBorder="0" applyAlignment="0" applyProtection="0"/>
    <xf numFmtId="0" fontId="52" fillId="0" borderId="0" applyNumberFormat="0" applyFill="0" applyBorder="0" applyAlignment="0" applyProtection="0">
      <alignment vertical="center"/>
    </xf>
    <xf numFmtId="43" fontId="33" fillId="0" borderId="0" applyFont="0" applyFill="0" applyBorder="0" applyAlignment="0" applyProtection="0"/>
    <xf numFmtId="0" fontId="40" fillId="0" borderId="0"/>
    <xf numFmtId="189" fontId="43" fillId="0" borderId="0" applyFont="0" applyFill="0" applyBorder="0" applyAlignment="0" applyProtection="0"/>
    <xf numFmtId="189" fontId="8" fillId="0" borderId="0" applyFont="0" applyFill="0" applyBorder="0" applyAlignment="0" applyProtection="0"/>
    <xf numFmtId="40" fontId="26" fillId="0" borderId="0" applyFont="0" applyFill="0" applyBorder="0" applyAlignment="0" applyProtection="0">
      <alignment vertical="center"/>
    </xf>
    <xf numFmtId="0" fontId="40" fillId="0" borderId="0"/>
    <xf numFmtId="0" fontId="26" fillId="0" borderId="0">
      <alignment vertical="center"/>
    </xf>
    <xf numFmtId="0" fontId="53" fillId="0" borderId="0"/>
    <xf numFmtId="9" fontId="4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54" fillId="0" borderId="0">
      <alignment vertical="top"/>
    </xf>
    <xf numFmtId="0" fontId="55" fillId="0" borderId="0"/>
    <xf numFmtId="0" fontId="29" fillId="0" borderId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0" fillId="13" borderId="0" applyNumberFormat="0" applyBorder="0" applyAlignment="0" applyProtection="0">
      <alignment vertical="center"/>
    </xf>
    <xf numFmtId="0" fontId="60" fillId="14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60" fillId="17" borderId="0" applyNumberFormat="0" applyBorder="0" applyAlignment="0" applyProtection="0">
      <alignment vertical="center"/>
    </xf>
    <xf numFmtId="0" fontId="60" fillId="18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20" borderId="0" applyNumberFormat="0" applyBorder="0" applyAlignment="0" applyProtection="0">
      <alignment vertical="center"/>
    </xf>
    <xf numFmtId="0" fontId="60" fillId="21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22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61" fillId="20" borderId="0" applyNumberFormat="0" applyBorder="0" applyAlignment="0" applyProtection="0">
      <alignment vertical="center"/>
    </xf>
    <xf numFmtId="0" fontId="61" fillId="21" borderId="0" applyNumberFormat="0" applyBorder="0" applyAlignment="0" applyProtection="0">
      <alignment vertical="center"/>
    </xf>
    <xf numFmtId="0" fontId="61" fillId="24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6" borderId="0" applyNumberFormat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0" fontId="61" fillId="27" borderId="0" applyNumberFormat="0" applyBorder="0" applyAlignment="0" applyProtection="0">
      <alignment vertical="center"/>
    </xf>
    <xf numFmtId="0" fontId="61" fillId="28" borderId="0" applyNumberFormat="0" applyBorder="0" applyAlignment="0" applyProtection="0">
      <alignment vertical="center"/>
    </xf>
    <xf numFmtId="0" fontId="61" fillId="29" borderId="0" applyNumberFormat="0" applyBorder="0" applyAlignment="0" applyProtection="0">
      <alignment vertical="center"/>
    </xf>
    <xf numFmtId="0" fontId="61" fillId="24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30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31" borderId="7" applyNumberFormat="0" applyAlignment="0" applyProtection="0">
      <alignment vertical="center"/>
    </xf>
    <xf numFmtId="0" fontId="64" fillId="32" borderId="0" applyNumberFormat="0" applyBorder="0" applyAlignment="0" applyProtection="0">
      <alignment vertical="center"/>
    </xf>
    <xf numFmtId="0" fontId="29" fillId="33" borderId="8" applyNumberFormat="0" applyFont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6" fillId="18" borderId="10" applyNumberFormat="0" applyAlignment="0" applyProtection="0">
      <alignment vertical="center"/>
    </xf>
    <xf numFmtId="0" fontId="67" fillId="34" borderId="11" applyNumberFormat="0" applyAlignment="0" applyProtection="0">
      <alignment vertical="center"/>
    </xf>
    <xf numFmtId="0" fontId="68" fillId="14" borderId="0" applyNumberFormat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6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60" fillId="0" borderId="0"/>
    <xf numFmtId="0" fontId="29" fillId="0" borderId="0">
      <alignment vertical="center"/>
    </xf>
    <xf numFmtId="0" fontId="69" fillId="15" borderId="0" applyNumberFormat="0" applyBorder="0" applyAlignment="0" applyProtection="0">
      <alignment vertical="center"/>
    </xf>
    <xf numFmtId="0" fontId="70" fillId="0" borderId="12" applyNumberFormat="0" applyFill="0" applyAlignment="0" applyProtection="0">
      <alignment vertical="center"/>
    </xf>
    <xf numFmtId="0" fontId="71" fillId="0" borderId="13" applyNumberFormat="0" applyFill="0" applyAlignment="0" applyProtection="0">
      <alignment vertical="center"/>
    </xf>
    <xf numFmtId="0" fontId="72" fillId="0" borderId="14" applyNumberFormat="0" applyFill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34" borderId="10" applyNumberFormat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75" fillId="0" borderId="15" applyNumberFormat="0" applyFill="0" applyAlignment="0" applyProtection="0">
      <alignment vertical="center"/>
    </xf>
    <xf numFmtId="0" fontId="77" fillId="0" borderId="0"/>
    <xf numFmtId="43" fontId="29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78" fillId="0" borderId="0"/>
    <xf numFmtId="0" fontId="78" fillId="0" borderId="0"/>
    <xf numFmtId="0" fontId="76" fillId="0" borderId="0" applyBorder="0">
      <alignment vertical="center"/>
    </xf>
    <xf numFmtId="0" fontId="29" fillId="0" borderId="0">
      <alignment vertical="center"/>
    </xf>
    <xf numFmtId="0" fontId="60" fillId="0" borderId="0">
      <alignment vertical="center"/>
    </xf>
    <xf numFmtId="0" fontId="77" fillId="0" borderId="0"/>
    <xf numFmtId="0" fontId="49" fillId="0" borderId="0">
      <alignment vertical="center"/>
    </xf>
    <xf numFmtId="38" fontId="50" fillId="0" borderId="0" applyFont="0" applyFill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  <xf numFmtId="0" fontId="41" fillId="0" borderId="0">
      <alignment vertical="center"/>
    </xf>
    <xf numFmtId="0" fontId="83" fillId="35" borderId="11" applyNumberFormat="0" applyAlignment="0" applyProtection="0">
      <alignment vertical="center"/>
    </xf>
    <xf numFmtId="0" fontId="50" fillId="36" borderId="0" applyNumberFormat="0" applyBorder="0" applyAlignment="0" applyProtection="0">
      <alignment vertical="center"/>
    </xf>
    <xf numFmtId="0" fontId="93" fillId="0" borderId="9" applyNumberFormat="0" applyFill="0" applyAlignment="0" applyProtection="0">
      <alignment vertical="center"/>
    </xf>
    <xf numFmtId="0" fontId="89" fillId="11" borderId="0" applyNumberFormat="0" applyBorder="0" applyAlignment="0" applyProtection="0">
      <alignment vertical="center"/>
    </xf>
    <xf numFmtId="0" fontId="50" fillId="37" borderId="0" applyNumberFormat="0" applyBorder="0" applyAlignment="0" applyProtection="0">
      <alignment vertical="center"/>
    </xf>
    <xf numFmtId="0" fontId="79" fillId="38" borderId="0" applyNumberFormat="0" applyBorder="0" applyAlignment="0" applyProtection="0">
      <alignment vertical="center"/>
    </xf>
    <xf numFmtId="0" fontId="82" fillId="0" borderId="15" applyNumberFormat="0" applyFill="0" applyAlignment="0" applyProtection="0">
      <alignment vertical="center"/>
    </xf>
    <xf numFmtId="0" fontId="79" fillId="39" borderId="0" applyNumberFormat="0" applyBorder="0" applyAlignment="0" applyProtection="0">
      <alignment vertical="center"/>
    </xf>
    <xf numFmtId="0" fontId="79" fillId="40" borderId="0" applyNumberFormat="0" applyBorder="0" applyAlignment="0" applyProtection="0">
      <alignment vertical="center"/>
    </xf>
    <xf numFmtId="0" fontId="85" fillId="0" borderId="12" applyNumberFormat="0" applyFill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90" fillId="0" borderId="0" applyNumberFormat="0" applyFill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79" fillId="41" borderId="0" applyNumberFormat="0" applyBorder="0" applyAlignment="0" applyProtection="0">
      <alignment vertical="center"/>
    </xf>
    <xf numFmtId="0" fontId="79" fillId="37" borderId="0" applyNumberFormat="0" applyBorder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79" fillId="39" borderId="0" applyNumberFormat="0" applyBorder="0" applyAlignment="0" applyProtection="0">
      <alignment vertical="center"/>
    </xf>
    <xf numFmtId="0" fontId="79" fillId="43" borderId="0" applyNumberFormat="0" applyBorder="0" applyAlignment="0" applyProtection="0">
      <alignment vertical="center"/>
    </xf>
    <xf numFmtId="0" fontId="50" fillId="44" borderId="0" applyNumberFormat="0" applyBorder="0" applyAlignment="0" applyProtection="0">
      <alignment vertical="center"/>
    </xf>
    <xf numFmtId="0" fontId="86" fillId="9" borderId="0" applyNumberFormat="0" applyBorder="0" applyAlignment="0" applyProtection="0">
      <alignment vertical="center"/>
    </xf>
    <xf numFmtId="0" fontId="88" fillId="10" borderId="7" applyNumberFormat="0" applyAlignment="0" applyProtection="0">
      <alignment vertical="center"/>
    </xf>
    <xf numFmtId="0" fontId="26" fillId="45" borderId="8" applyNumberFormat="0" applyFont="0" applyAlignment="0" applyProtection="0">
      <alignment vertical="center"/>
    </xf>
    <xf numFmtId="0" fontId="50" fillId="46" borderId="0" applyNumberFormat="0" applyBorder="0" applyAlignment="0" applyProtection="0">
      <alignment vertical="center"/>
    </xf>
    <xf numFmtId="0" fontId="94" fillId="35" borderId="10" applyNumberFormat="0" applyAlignment="0" applyProtection="0">
      <alignment vertical="center"/>
    </xf>
    <xf numFmtId="0" fontId="50" fillId="47" borderId="0" applyNumberFormat="0" applyBorder="0" applyAlignment="0" applyProtection="0">
      <alignment vertical="center"/>
    </xf>
    <xf numFmtId="0" fontId="79" fillId="48" borderId="0" applyNumberFormat="0" applyBorder="0" applyAlignment="0" applyProtection="0">
      <alignment vertical="center"/>
    </xf>
    <xf numFmtId="0" fontId="79" fillId="46" borderId="0" applyNumberFormat="0" applyBorder="0" applyAlignment="0" applyProtection="0">
      <alignment vertical="center"/>
    </xf>
    <xf numFmtId="0" fontId="87" fillId="36" borderId="10" applyNumberFormat="0" applyAlignment="0" applyProtection="0">
      <alignment vertical="center"/>
    </xf>
    <xf numFmtId="0" fontId="80" fillId="0" borderId="14" applyNumberFormat="0" applyFill="0" applyAlignment="0" applyProtection="0">
      <alignment vertical="center"/>
    </xf>
    <xf numFmtId="0" fontId="84" fillId="0" borderId="13" applyNumberFormat="0" applyFill="0" applyAlignment="0" applyProtection="0">
      <alignment vertical="center"/>
    </xf>
    <xf numFmtId="0" fontId="50" fillId="2" borderId="0" applyNumberFormat="0" applyBorder="0" applyAlignment="0" applyProtection="0">
      <alignment vertical="center"/>
    </xf>
    <xf numFmtId="0" fontId="91" fillId="47" borderId="0" applyNumberFormat="0" applyBorder="0" applyAlignment="0" applyProtection="0">
      <alignment vertical="center"/>
    </xf>
    <xf numFmtId="0" fontId="79" fillId="38" borderId="0" applyNumberFormat="0" applyBorder="0" applyAlignment="0" applyProtection="0">
      <alignment vertical="center"/>
    </xf>
    <xf numFmtId="0" fontId="79" fillId="49" borderId="0" applyNumberFormat="0" applyBorder="0" applyAlignment="0" applyProtection="0">
      <alignment vertical="center"/>
    </xf>
    <xf numFmtId="0" fontId="50" fillId="42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0" fillId="50" borderId="0" applyNumberFormat="0" applyBorder="0" applyAlignment="0" applyProtection="0">
      <alignment vertical="center"/>
    </xf>
    <xf numFmtId="0" fontId="79" fillId="51" borderId="0" applyNumberFormat="0" applyBorder="0" applyAlignment="0" applyProtection="0">
      <alignment vertical="center"/>
    </xf>
    <xf numFmtId="189" fontId="40" fillId="0" borderId="0" applyFont="0" applyFill="0" applyBorder="0" applyAlignment="0" applyProtection="0"/>
    <xf numFmtId="189" fontId="40" fillId="0" borderId="0" applyFont="0" applyFill="0" applyBorder="0" applyAlignment="0" applyProtection="0"/>
    <xf numFmtId="189" fontId="40" fillId="0" borderId="0" applyFont="0" applyFill="0" applyBorder="0" applyAlignment="0" applyProtection="0"/>
    <xf numFmtId="0" fontId="95" fillId="0" borderId="0" applyNumberFormat="0" applyFill="0" applyBorder="0" applyAlignment="0" applyProtection="0">
      <alignment vertical="center"/>
    </xf>
    <xf numFmtId="9" fontId="39" fillId="0" borderId="0" applyFont="0" applyFill="0" applyBorder="0" applyAlignment="0" applyProtection="0"/>
    <xf numFmtId="189" fontId="30" fillId="0" borderId="0" applyFont="0" applyFill="0" applyBorder="0" applyAlignment="0" applyProtection="0"/>
    <xf numFmtId="0" fontId="2" fillId="0" borderId="0"/>
    <xf numFmtId="0" fontId="7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7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43" fontId="30" fillId="0" borderId="0" applyFont="0" applyFill="0" applyBorder="0" applyAlignment="0" applyProtection="0"/>
    <xf numFmtId="9" fontId="39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</cellStyleXfs>
  <cellXfs count="201">
    <xf numFmtId="0" fontId="0" fillId="0" borderId="0" xfId="0"/>
    <xf numFmtId="190" fontId="5" fillId="0" borderId="0" xfId="9" applyNumberFormat="1" applyFont="1" applyFill="1" applyAlignment="1">
      <alignment vertical="center"/>
    </xf>
    <xf numFmtId="190" fontId="5" fillId="0" borderId="5" xfId="9" applyNumberFormat="1" applyFont="1" applyFill="1" applyBorder="1" applyAlignment="1">
      <alignment vertical="center"/>
    </xf>
    <xf numFmtId="190" fontId="5" fillId="0" borderId="0" xfId="9" quotePrefix="1" applyNumberFormat="1" applyFont="1" applyFill="1" applyAlignment="1">
      <alignment horizontal="center" vertical="center"/>
    </xf>
    <xf numFmtId="190" fontId="5" fillId="0" borderId="2" xfId="9" applyNumberFormat="1" applyFont="1" applyFill="1" applyBorder="1" applyAlignment="1">
      <alignment vertical="center"/>
    </xf>
    <xf numFmtId="190" fontId="5" fillId="0" borderId="0" xfId="9" applyNumberFormat="1" applyFont="1" applyFill="1" applyBorder="1" applyAlignment="1">
      <alignment vertical="center"/>
    </xf>
    <xf numFmtId="190" fontId="5" fillId="0" borderId="0" xfId="9" quotePrefix="1" applyNumberFormat="1" applyFont="1" applyFill="1" applyBorder="1" applyAlignment="1">
      <alignment horizontal="center" vertical="center"/>
    </xf>
    <xf numFmtId="189" fontId="5" fillId="0" borderId="0" xfId="9" applyFont="1" applyFill="1" applyAlignment="1">
      <alignment horizontal="left" vertical="center" indent="2"/>
    </xf>
    <xf numFmtId="189" fontId="5" fillId="0" borderId="0" xfId="9" applyFont="1" applyFill="1" applyAlignment="1">
      <alignment horizontal="left" vertical="center" indent="4"/>
    </xf>
    <xf numFmtId="189" fontId="6" fillId="0" borderId="0" xfId="9" applyFont="1" applyFill="1" applyAlignment="1">
      <alignment vertical="center"/>
    </xf>
    <xf numFmtId="189" fontId="5" fillId="0" borderId="0" xfId="9" applyFont="1" applyFill="1" applyAlignment="1">
      <alignment horizontal="center" vertical="center"/>
    </xf>
    <xf numFmtId="0" fontId="5" fillId="0" borderId="0" xfId="9" quotePrefix="1" applyNumberFormat="1" applyFont="1" applyFill="1" applyAlignment="1">
      <alignment horizontal="center" vertical="center"/>
    </xf>
    <xf numFmtId="0" fontId="5" fillId="0" borderId="0" xfId="9" applyNumberFormat="1" applyFont="1" applyFill="1" applyAlignment="1">
      <alignment horizontal="center" vertical="center"/>
    </xf>
    <xf numFmtId="189" fontId="6" fillId="0" borderId="0" xfId="9" applyFont="1" applyFill="1" applyAlignment="1">
      <alignment horizontal="left" vertical="center" indent="2"/>
    </xf>
    <xf numFmtId="0" fontId="6" fillId="0" borderId="0" xfId="9" applyNumberFormat="1" applyFont="1" applyFill="1" applyAlignment="1">
      <alignment vertical="center"/>
    </xf>
    <xf numFmtId="191" fontId="5" fillId="0" borderId="0" xfId="9" applyNumberFormat="1" applyFont="1" applyFill="1" applyAlignment="1">
      <alignment horizontal="left" vertical="center" indent="4"/>
    </xf>
    <xf numFmtId="191" fontId="5" fillId="0" borderId="0" xfId="9" applyNumberFormat="1" applyFont="1" applyFill="1" applyAlignment="1">
      <alignment horizontal="left" vertical="center" indent="5"/>
    </xf>
    <xf numFmtId="189" fontId="5" fillId="0" borderId="0" xfId="9" applyFont="1" applyFill="1" applyAlignment="1">
      <alignment vertical="center"/>
    </xf>
    <xf numFmtId="0" fontId="10" fillId="0" borderId="0" xfId="9" applyNumberFormat="1" applyFont="1" applyFill="1" applyAlignment="1">
      <alignment horizontal="center" vertical="center"/>
    </xf>
    <xf numFmtId="37" fontId="13" fillId="0" borderId="0" xfId="9" applyNumberFormat="1" applyFont="1" applyFill="1" applyAlignment="1">
      <alignment vertical="center"/>
    </xf>
    <xf numFmtId="192" fontId="5" fillId="0" borderId="0" xfId="9" applyNumberFormat="1" applyFont="1" applyFill="1" applyBorder="1" applyAlignment="1">
      <alignment horizontal="center" vertical="center"/>
    </xf>
    <xf numFmtId="37" fontId="5" fillId="0" borderId="2" xfId="9" applyNumberFormat="1" applyFont="1" applyFill="1" applyBorder="1" applyAlignment="1">
      <alignment vertical="center"/>
    </xf>
    <xf numFmtId="39" fontId="13" fillId="0" borderId="0" xfId="9" applyNumberFormat="1" applyFont="1" applyFill="1" applyAlignment="1">
      <alignment vertical="center"/>
    </xf>
    <xf numFmtId="190" fontId="5" fillId="0" borderId="0" xfId="9" applyNumberFormat="1" applyFont="1" applyFill="1" applyBorder="1" applyAlignment="1">
      <alignment horizontal="right" vertical="center"/>
    </xf>
    <xf numFmtId="190" fontId="5" fillId="0" borderId="0" xfId="9" applyNumberFormat="1" applyFont="1" applyFill="1" applyAlignment="1">
      <alignment horizontal="right" vertical="center"/>
    </xf>
    <xf numFmtId="37" fontId="4" fillId="0" borderId="0" xfId="9" applyNumberFormat="1" applyFont="1" applyFill="1" applyBorder="1" applyAlignment="1">
      <alignment horizontal="center" vertical="center"/>
    </xf>
    <xf numFmtId="37" fontId="4" fillId="0" borderId="4" xfId="9" applyNumberFormat="1" applyFont="1" applyFill="1" applyBorder="1" applyAlignment="1">
      <alignment horizontal="center" vertical="center"/>
    </xf>
    <xf numFmtId="190" fontId="5" fillId="0" borderId="2" xfId="9" applyNumberFormat="1" applyFont="1" applyFill="1" applyBorder="1" applyAlignment="1">
      <alignment horizontal="right" vertical="center"/>
    </xf>
    <xf numFmtId="190" fontId="5" fillId="0" borderId="1" xfId="9" applyNumberFormat="1" applyFont="1" applyFill="1" applyBorder="1" applyAlignment="1">
      <alignment vertical="center"/>
    </xf>
    <xf numFmtId="10" fontId="5" fillId="0" borderId="0" xfId="75" applyNumberFormat="1" applyFont="1" applyFill="1" applyBorder="1" applyAlignment="1">
      <alignment vertical="center"/>
    </xf>
    <xf numFmtId="190" fontId="35" fillId="0" borderId="0" xfId="9" applyNumberFormat="1" applyFont="1" applyFill="1" applyAlignment="1">
      <alignment vertical="center"/>
    </xf>
    <xf numFmtId="190" fontId="36" fillId="0" borderId="0" xfId="9" applyNumberFormat="1" applyFont="1" applyFill="1" applyBorder="1" applyAlignment="1">
      <alignment horizontal="right" vertical="center"/>
    </xf>
    <xf numFmtId="190" fontId="35" fillId="0" borderId="0" xfId="9" applyNumberFormat="1" applyFont="1" applyFill="1" applyBorder="1" applyAlignment="1">
      <alignment vertical="center"/>
    </xf>
    <xf numFmtId="189" fontId="5" fillId="0" borderId="0" xfId="9" applyFont="1" applyFill="1" applyBorder="1" applyAlignment="1">
      <alignment horizontal="left" vertical="center" indent="2"/>
    </xf>
    <xf numFmtId="0" fontId="9" fillId="0" borderId="0" xfId="9" applyNumberFormat="1" applyFont="1" applyFill="1" applyBorder="1" applyAlignment="1">
      <alignment horizontal="center" vertical="center"/>
    </xf>
    <xf numFmtId="202" fontId="5" fillId="0" borderId="0" xfId="9" quotePrefix="1" applyNumberFormat="1" applyFont="1" applyFill="1" applyBorder="1" applyAlignment="1">
      <alignment horizontal="center" vertical="center"/>
    </xf>
    <xf numFmtId="190" fontId="34" fillId="0" borderId="0" xfId="9" applyNumberFormat="1" applyFont="1" applyFill="1" applyBorder="1" applyAlignment="1">
      <alignment vertical="center"/>
    </xf>
    <xf numFmtId="0" fontId="34" fillId="0" borderId="0" xfId="9" quotePrefix="1" applyNumberFormat="1" applyFont="1" applyFill="1" applyAlignment="1">
      <alignment horizontal="center" vertical="center"/>
    </xf>
    <xf numFmtId="0" fontId="34" fillId="0" borderId="0" xfId="9" applyNumberFormat="1" applyFont="1" applyFill="1" applyAlignment="1">
      <alignment horizontal="center" vertical="center"/>
    </xf>
    <xf numFmtId="190" fontId="5" fillId="0" borderId="0" xfId="99" applyNumberFormat="1" applyFont="1" applyFill="1" applyAlignment="1">
      <alignment vertical="center"/>
    </xf>
    <xf numFmtId="190" fontId="5" fillId="0" borderId="0" xfId="425" applyNumberFormat="1" applyFont="1" applyFill="1" applyAlignment="1">
      <alignment vertical="center"/>
    </xf>
    <xf numFmtId="190" fontId="34" fillId="0" borderId="0" xfId="9" quotePrefix="1" applyNumberFormat="1" applyFont="1" applyFill="1" applyAlignment="1">
      <alignment horizontal="center" vertical="center"/>
    </xf>
    <xf numFmtId="190" fontId="5" fillId="0" borderId="0" xfId="436" applyNumberFormat="1" applyFont="1" applyFill="1" applyAlignment="1">
      <alignment vertical="center"/>
    </xf>
    <xf numFmtId="37" fontId="5" fillId="0" borderId="6" xfId="9" applyNumberFormat="1" applyFont="1" applyFill="1" applyBorder="1" applyAlignment="1">
      <alignment vertical="center"/>
    </xf>
    <xf numFmtId="190" fontId="5" fillId="0" borderId="4" xfId="9" quotePrefix="1" applyNumberFormat="1" applyFont="1" applyFill="1" applyBorder="1" applyAlignment="1">
      <alignment horizontal="center" vertical="center"/>
    </xf>
    <xf numFmtId="190" fontId="5" fillId="0" borderId="4" xfId="9" applyNumberFormat="1" applyFont="1" applyFill="1" applyBorder="1" applyAlignment="1">
      <alignment vertical="center"/>
    </xf>
    <xf numFmtId="192" fontId="5" fillId="0" borderId="0" xfId="9" quotePrefix="1" applyNumberFormat="1" applyFont="1" applyFill="1" applyAlignment="1">
      <alignment horizontal="center" vertical="center"/>
    </xf>
    <xf numFmtId="192" fontId="5" fillId="0" borderId="0" xfId="9" applyNumberFormat="1" applyFont="1" applyFill="1" applyAlignment="1">
      <alignment horizontal="center" vertical="center"/>
    </xf>
    <xf numFmtId="190" fontId="5" fillId="0" borderId="0" xfId="19" applyNumberFormat="1" applyFont="1" applyFill="1" applyAlignment="1">
      <alignment vertical="center"/>
    </xf>
    <xf numFmtId="190" fontId="5" fillId="0" borderId="0" xfId="19" applyNumberFormat="1" applyFont="1" applyFill="1" applyBorder="1" applyAlignment="1">
      <alignment vertical="center"/>
    </xf>
    <xf numFmtId="190" fontId="5" fillId="0" borderId="0" xfId="114" applyNumberFormat="1" applyFont="1" applyFill="1" applyAlignment="1">
      <alignment vertical="center"/>
    </xf>
    <xf numFmtId="190" fontId="5" fillId="0" borderId="0" xfId="114" applyNumberFormat="1" applyFont="1" applyFill="1" applyAlignment="1">
      <alignment horizontal="right" vertical="center"/>
    </xf>
    <xf numFmtId="190" fontId="5" fillId="0" borderId="0" xfId="9" applyNumberFormat="1" applyFont="1" applyFill="1" applyAlignment="1">
      <alignment horizontal="center" vertical="center"/>
    </xf>
    <xf numFmtId="192" fontId="5" fillId="0" borderId="4" xfId="9" applyNumberFormat="1" applyFont="1" applyFill="1" applyBorder="1" applyAlignment="1">
      <alignment horizontal="center" vertical="center"/>
    </xf>
    <xf numFmtId="189" fontId="98" fillId="0" borderId="0" xfId="9" applyFont="1" applyFill="1"/>
    <xf numFmtId="0" fontId="4" fillId="0" borderId="0" xfId="9" applyNumberFormat="1" applyFont="1" applyFill="1" applyAlignment="1">
      <alignment horizontal="center" vertical="center"/>
    </xf>
    <xf numFmtId="37" fontId="14" fillId="0" borderId="0" xfId="9" applyNumberFormat="1" applyFont="1" applyFill="1" applyBorder="1" applyAlignment="1">
      <alignment horizontal="center" vertical="center"/>
    </xf>
    <xf numFmtId="37" fontId="14" fillId="0" borderId="0" xfId="9" applyNumberFormat="1" applyFont="1" applyFill="1" applyAlignment="1">
      <alignment vertical="center"/>
    </xf>
    <xf numFmtId="37" fontId="14" fillId="0" borderId="4" xfId="9" applyNumberFormat="1" applyFont="1" applyFill="1" applyBorder="1" applyAlignment="1">
      <alignment horizontal="center" vertical="center"/>
    </xf>
    <xf numFmtId="190" fontId="15" fillId="0" borderId="0" xfId="9" applyNumberFormat="1" applyFont="1" applyFill="1" applyAlignment="1">
      <alignment vertical="center"/>
    </xf>
    <xf numFmtId="192" fontId="15" fillId="0" borderId="0" xfId="9" applyNumberFormat="1" applyFont="1" applyFill="1" applyAlignment="1">
      <alignment horizontal="center" vertical="center"/>
    </xf>
    <xf numFmtId="190" fontId="101" fillId="0" borderId="0" xfId="9" applyNumberFormat="1" applyFont="1" applyFill="1" applyAlignment="1">
      <alignment vertical="center"/>
    </xf>
    <xf numFmtId="189" fontId="101" fillId="0" borderId="0" xfId="9" applyFont="1" applyFill="1" applyAlignment="1">
      <alignment horizontal="center" vertical="center"/>
    </xf>
    <xf numFmtId="192" fontId="15" fillId="0" borderId="0" xfId="9" applyNumberFormat="1" applyFont="1" applyFill="1" applyBorder="1" applyAlignment="1">
      <alignment horizontal="center" vertical="center"/>
    </xf>
    <xf numFmtId="190" fontId="15" fillId="0" borderId="2" xfId="9" applyNumberFormat="1" applyFont="1" applyFill="1" applyBorder="1" applyAlignment="1">
      <alignment vertical="center"/>
    </xf>
    <xf numFmtId="190" fontId="102" fillId="0" borderId="0" xfId="9" applyNumberFormat="1" applyFont="1" applyFill="1" applyAlignment="1">
      <alignment vertical="center"/>
    </xf>
    <xf numFmtId="189" fontId="100" fillId="0" borderId="0" xfId="9" applyFont="1" applyFill="1"/>
    <xf numFmtId="189" fontId="8" fillId="0" borderId="0" xfId="9" applyFont="1" applyFill="1"/>
    <xf numFmtId="37" fontId="13" fillId="0" borderId="0" xfId="9" applyNumberFormat="1" applyFont="1" applyFill="1" applyBorder="1" applyAlignment="1">
      <alignment vertical="center"/>
    </xf>
    <xf numFmtId="0" fontId="6" fillId="0" borderId="0" xfId="50" applyFont="1" applyFill="1"/>
    <xf numFmtId="187" fontId="5" fillId="0" borderId="0" xfId="74" applyNumberFormat="1" applyFont="1" applyFill="1" applyAlignment="1">
      <alignment horizontal="left" vertical="center" indent="2"/>
    </xf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98" fillId="0" borderId="0" xfId="0" applyFont="1" applyFill="1"/>
    <xf numFmtId="0" fontId="4" fillId="0" borderId="4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indent="2"/>
    </xf>
    <xf numFmtId="190" fontId="98" fillId="0" borderId="0" xfId="0" applyNumberFormat="1" applyFont="1" applyFill="1"/>
    <xf numFmtId="0" fontId="5" fillId="0" borderId="0" xfId="0" applyFont="1" applyFill="1" applyAlignment="1">
      <alignment horizontal="left" vertical="center" indent="4"/>
    </xf>
    <xf numFmtId="3" fontId="98" fillId="0" borderId="0" xfId="0" applyNumberFormat="1" applyFont="1" applyFill="1"/>
    <xf numFmtId="0" fontId="5" fillId="0" borderId="0" xfId="71" applyFont="1" applyFill="1" applyAlignment="1">
      <alignment horizontal="left" vertical="center" indent="2"/>
    </xf>
    <xf numFmtId="0" fontId="5" fillId="0" borderId="0" xfId="0" applyFont="1" applyFill="1" applyAlignment="1">
      <alignment horizontal="left" vertical="center" indent="3"/>
    </xf>
    <xf numFmtId="0" fontId="5" fillId="0" borderId="0" xfId="0" quotePrefix="1" applyFont="1" applyFill="1" applyAlignment="1">
      <alignment horizontal="left" vertical="center" indent="4"/>
    </xf>
    <xf numFmtId="0" fontId="3" fillId="0" borderId="0" xfId="0" applyFont="1" applyFill="1" applyAlignment="1">
      <alignment vertical="center"/>
    </xf>
    <xf numFmtId="43" fontId="98" fillId="0" borderId="0" xfId="0" applyNumberFormat="1" applyFont="1" applyFill="1"/>
    <xf numFmtId="0" fontId="5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center" vertical="center"/>
    </xf>
    <xf numFmtId="190" fontId="0" fillId="0" borderId="0" xfId="0" applyNumberFormat="1" applyFill="1"/>
    <xf numFmtId="0" fontId="30" fillId="0" borderId="0" xfId="0" applyFont="1" applyFill="1"/>
    <xf numFmtId="0" fontId="34" fillId="0" borderId="0" xfId="0" applyFont="1" applyFill="1" applyAlignment="1">
      <alignment horizontal="center" vertical="center" wrapText="1"/>
    </xf>
    <xf numFmtId="192" fontId="5" fillId="0" borderId="0" xfId="0" quotePrefix="1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34" fillId="0" borderId="0" xfId="0" applyFont="1" applyFill="1"/>
    <xf numFmtId="192" fontId="34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quotePrefix="1" applyFont="1" applyFill="1" applyAlignment="1">
      <alignment horizontal="left" vertical="center"/>
    </xf>
    <xf numFmtId="0" fontId="4" fillId="0" borderId="0" xfId="55" applyFont="1" applyFill="1" applyAlignment="1">
      <alignment horizontal="center" vertical="center"/>
    </xf>
    <xf numFmtId="0" fontId="4" fillId="0" borderId="0" xfId="55" applyFont="1" applyFill="1" applyAlignment="1">
      <alignment vertical="center"/>
    </xf>
    <xf numFmtId="187" fontId="5" fillId="0" borderId="0" xfId="55" applyNumberFormat="1" applyFont="1" applyFill="1" applyAlignment="1">
      <alignment vertical="center"/>
    </xf>
    <xf numFmtId="187" fontId="3" fillId="0" borderId="0" xfId="55" applyNumberFormat="1" applyFont="1" applyFill="1" applyAlignment="1">
      <alignment vertical="center"/>
    </xf>
    <xf numFmtId="187" fontId="5" fillId="0" borderId="0" xfId="55" applyNumberFormat="1" applyFont="1" applyFill="1" applyAlignment="1">
      <alignment horizontal="left" vertical="center"/>
    </xf>
    <xf numFmtId="187" fontId="5" fillId="0" borderId="0" xfId="0" applyNumberFormat="1" applyFont="1" applyFill="1" applyAlignment="1">
      <alignment horizontal="left" vertical="center" indent="2"/>
    </xf>
    <xf numFmtId="190" fontId="6" fillId="0" borderId="0" xfId="50" applyNumberFormat="1" applyFont="1" applyFill="1"/>
    <xf numFmtId="187" fontId="5" fillId="0" borderId="0" xfId="55" applyNumberFormat="1" applyFont="1" applyFill="1" applyAlignment="1">
      <alignment horizontal="left" vertical="center" indent="2"/>
    </xf>
    <xf numFmtId="187" fontId="5" fillId="0" borderId="0" xfId="55" applyNumberFormat="1" applyFont="1" applyFill="1" applyAlignment="1">
      <alignment horizontal="left" vertical="center" indent="3"/>
    </xf>
    <xf numFmtId="187" fontId="5" fillId="0" borderId="0" xfId="55" applyNumberFormat="1" applyFont="1" applyFill="1" applyAlignment="1">
      <alignment horizontal="left" vertical="center" indent="1"/>
    </xf>
    <xf numFmtId="187" fontId="5" fillId="0" borderId="0" xfId="55" applyNumberFormat="1" applyFont="1" applyFill="1" applyAlignment="1">
      <alignment horizontal="left" vertical="center" indent="4"/>
    </xf>
    <xf numFmtId="187" fontId="4" fillId="0" borderId="0" xfId="55" applyNumberFormat="1" applyFont="1" applyFill="1" applyAlignment="1">
      <alignment vertical="center"/>
    </xf>
    <xf numFmtId="3" fontId="6" fillId="0" borderId="0" xfId="50" applyNumberFormat="1" applyFont="1" applyFill="1"/>
    <xf numFmtId="0" fontId="5" fillId="0" borderId="0" xfId="55" applyFont="1" applyFill="1" applyAlignment="1">
      <alignment horizontal="center" vertical="center"/>
    </xf>
    <xf numFmtId="0" fontId="5" fillId="0" borderId="0" xfId="50" applyFont="1" applyFill="1"/>
    <xf numFmtId="187" fontId="5" fillId="0" borderId="0" xfId="55" quotePrefix="1" applyNumberFormat="1" applyFont="1" applyFill="1" applyAlignment="1">
      <alignment horizontal="left" vertical="center" indent="3"/>
    </xf>
    <xf numFmtId="194" fontId="5" fillId="0" borderId="0" xfId="55" quotePrefix="1" applyNumberFormat="1" applyFont="1" applyFill="1" applyAlignment="1">
      <alignment horizontal="center" vertical="center"/>
    </xf>
    <xf numFmtId="0" fontId="8" fillId="0" borderId="0" xfId="50" applyFill="1"/>
    <xf numFmtId="0" fontId="4" fillId="0" borderId="0" xfId="0" applyFont="1" applyFill="1" applyAlignment="1">
      <alignment vertical="center"/>
    </xf>
    <xf numFmtId="0" fontId="97" fillId="0" borderId="0" xfId="0" applyFont="1" applyFill="1" applyAlignment="1">
      <alignment horizontal="center" vertical="center"/>
    </xf>
    <xf numFmtId="0" fontId="4" fillId="0" borderId="0" xfId="0" applyFont="1" applyFill="1"/>
    <xf numFmtId="37" fontId="4" fillId="0" borderId="0" xfId="72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horizontal="center" vertical="center"/>
    </xf>
    <xf numFmtId="37" fontId="4" fillId="0" borderId="0" xfId="0" applyNumberFormat="1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37" fontId="4" fillId="0" borderId="4" xfId="0" applyNumberFormat="1" applyFont="1" applyFill="1" applyBorder="1" applyAlignment="1">
      <alignment horizontal="center" vertical="center"/>
    </xf>
    <xf numFmtId="37" fontId="4" fillId="0" borderId="0" xfId="73" applyFont="1" applyFill="1" applyAlignment="1">
      <alignment vertical="center"/>
    </xf>
    <xf numFmtId="37" fontId="5" fillId="0" borderId="0" xfId="73" applyFont="1" applyFill="1" applyAlignment="1">
      <alignment horizontal="left" vertical="center"/>
    </xf>
    <xf numFmtId="193" fontId="5" fillId="0" borderId="0" xfId="73" applyNumberFormat="1" applyFont="1" applyFill="1" applyAlignment="1">
      <alignment horizontal="left" vertical="center" indent="2"/>
    </xf>
    <xf numFmtId="190" fontId="8" fillId="0" borderId="0" xfId="50" applyNumberFormat="1" applyFill="1"/>
    <xf numFmtId="190" fontId="5" fillId="0" borderId="0" xfId="50" applyNumberFormat="1" applyFont="1" applyFill="1"/>
    <xf numFmtId="0" fontId="14" fillId="0" borderId="0" xfId="0" applyFont="1" applyFill="1" applyAlignment="1">
      <alignment vertical="center"/>
    </xf>
    <xf numFmtId="0" fontId="99" fillId="0" borderId="0" xfId="0" applyFont="1" applyFill="1" applyAlignment="1">
      <alignment horizontal="center" vertical="center"/>
    </xf>
    <xf numFmtId="0" fontId="100" fillId="0" borderId="0" xfId="50" applyFont="1" applyFill="1"/>
    <xf numFmtId="0" fontId="14" fillId="0" borderId="0" xfId="0" applyFont="1" applyFill="1"/>
    <xf numFmtId="37" fontId="14" fillId="0" borderId="0" xfId="72" applyNumberFormat="1" applyFont="1" applyFill="1" applyAlignment="1">
      <alignment vertical="center"/>
    </xf>
    <xf numFmtId="37" fontId="14" fillId="0" borderId="0" xfId="72" applyNumberFormat="1" applyFont="1" applyFill="1" applyAlignment="1">
      <alignment horizontal="center" vertical="center"/>
    </xf>
    <xf numFmtId="0" fontId="101" fillId="0" borderId="0" xfId="0" applyFont="1" applyFill="1" applyAlignment="1">
      <alignment horizontal="center" vertical="center"/>
    </xf>
    <xf numFmtId="37" fontId="14" fillId="0" borderId="0" xfId="72" quotePrefix="1" applyNumberFormat="1" applyFont="1" applyFill="1" applyAlignment="1">
      <alignment horizontal="center" vertical="center"/>
    </xf>
    <xf numFmtId="37" fontId="14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center"/>
    </xf>
    <xf numFmtId="37" fontId="14" fillId="0" borderId="0" xfId="73" applyFont="1" applyFill="1" applyAlignment="1">
      <alignment vertical="center"/>
    </xf>
    <xf numFmtId="37" fontId="15" fillId="0" borderId="0" xfId="73" applyFont="1" applyFill="1" applyAlignment="1">
      <alignment horizontal="left" vertical="center"/>
    </xf>
    <xf numFmtId="193" fontId="15" fillId="0" borderId="0" xfId="73" applyNumberFormat="1" applyFont="1" applyFill="1" applyAlignment="1">
      <alignment horizontal="left" vertical="center" indent="2"/>
    </xf>
    <xf numFmtId="0" fontId="102" fillId="0" borderId="0" xfId="0" applyFont="1" applyFill="1" applyAlignment="1">
      <alignment horizontal="center" vertical="center"/>
    </xf>
    <xf numFmtId="193" fontId="15" fillId="0" borderId="0" xfId="73" quotePrefix="1" applyNumberFormat="1" applyFont="1" applyFill="1" applyAlignment="1">
      <alignment horizontal="left" vertical="center" indent="2"/>
    </xf>
    <xf numFmtId="37" fontId="3" fillId="0" borderId="0" xfId="73" applyFont="1" applyFill="1" applyAlignment="1">
      <alignment vertical="center"/>
    </xf>
    <xf numFmtId="0" fontId="37" fillId="0" borderId="0" xfId="50" applyFont="1" applyFill="1"/>
    <xf numFmtId="190" fontId="100" fillId="0" borderId="0" xfId="50" applyNumberFormat="1" applyFont="1" applyFill="1"/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38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38" fontId="5" fillId="0" borderId="0" xfId="0" applyNumberFormat="1" applyFont="1" applyFill="1" applyAlignment="1">
      <alignment horizontal="left" vertical="center" indent="2"/>
    </xf>
    <xf numFmtId="0" fontId="13" fillId="0" borderId="0" xfId="0" applyFont="1" applyFill="1" applyAlignment="1">
      <alignment horizontal="center" vertical="center"/>
    </xf>
    <xf numFmtId="38" fontId="5" fillId="0" borderId="0" xfId="0" applyNumberFormat="1" applyFont="1" applyFill="1" applyAlignment="1">
      <alignment horizontal="left" vertical="center" indent="3"/>
    </xf>
    <xf numFmtId="0" fontId="5" fillId="0" borderId="0" xfId="50" applyFont="1" applyFill="1" applyAlignment="1">
      <alignment vertical="center"/>
    </xf>
    <xf numFmtId="0" fontId="13" fillId="0" borderId="0" xfId="0" applyFont="1" applyFill="1" applyAlignment="1">
      <alignment horizontal="left" vertical="center" indent="2"/>
    </xf>
    <xf numFmtId="0" fontId="96" fillId="0" borderId="0" xfId="50" applyFont="1" applyFill="1"/>
    <xf numFmtId="0" fontId="38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left" vertical="center" indent="4"/>
    </xf>
    <xf numFmtId="0" fontId="13" fillId="0" borderId="0" xfId="0" applyFont="1" applyFill="1" applyAlignment="1">
      <alignment horizontal="left" vertical="center" indent="4"/>
    </xf>
    <xf numFmtId="0" fontId="13" fillId="0" borderId="0" xfId="0" quotePrefix="1" applyFont="1" applyFill="1" applyAlignment="1">
      <alignment horizontal="left" vertical="center" indent="6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horizontal="left" vertical="center" indent="2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2" fillId="0" borderId="0" xfId="0" quotePrefix="1" applyFont="1" applyFill="1" applyAlignment="1">
      <alignment horizontal="left" vertical="center"/>
    </xf>
    <xf numFmtId="0" fontId="34" fillId="0" borderId="0" xfId="0" applyFont="1" applyFill="1" applyAlignment="1">
      <alignment horizontal="left"/>
    </xf>
    <xf numFmtId="193" fontId="15" fillId="0" borderId="0" xfId="73" applyNumberFormat="1" applyFont="1" applyFill="1" applyAlignment="1">
      <alignment horizontal="left" vertical="center" indent="3"/>
    </xf>
    <xf numFmtId="192" fontId="15" fillId="0" borderId="2" xfId="9" applyNumberFormat="1" applyFont="1" applyFill="1" applyBorder="1" applyAlignment="1">
      <alignment horizontal="center" vertical="center"/>
    </xf>
    <xf numFmtId="0" fontId="8" fillId="0" borderId="0" xfId="50" applyFill="1" applyBorder="1"/>
    <xf numFmtId="0" fontId="14" fillId="0" borderId="0" xfId="0" applyFont="1" applyFill="1" applyBorder="1" applyAlignment="1">
      <alignment horizontal="center" vertical="center"/>
    </xf>
    <xf numFmtId="37" fontId="14" fillId="0" borderId="0" xfId="72" applyNumberFormat="1" applyFont="1" applyFill="1" applyBorder="1" applyAlignment="1">
      <alignment horizontal="center" vertical="center"/>
    </xf>
    <xf numFmtId="37" fontId="14" fillId="0" borderId="0" xfId="0" applyNumberFormat="1" applyFont="1" applyFill="1" applyBorder="1" applyAlignment="1">
      <alignment horizontal="center" vertical="center"/>
    </xf>
    <xf numFmtId="0" fontId="100" fillId="0" borderId="0" xfId="50" applyFont="1" applyFill="1" applyBorder="1"/>
    <xf numFmtId="190" fontId="15" fillId="0" borderId="0" xfId="9" applyNumberFormat="1" applyFont="1" applyFill="1" applyBorder="1" applyAlignment="1">
      <alignment vertical="center"/>
    </xf>
    <xf numFmtId="190" fontId="8" fillId="0" borderId="0" xfId="50" applyNumberFormat="1" applyFill="1" applyBorder="1"/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37" fontId="1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quotePrefix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9" applyNumberFormat="1" applyFont="1" applyFill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37" fontId="14" fillId="0" borderId="0" xfId="0" applyNumberFormat="1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55" applyFont="1" applyFill="1" applyAlignment="1">
      <alignment horizontal="center" vertical="center"/>
    </xf>
    <xf numFmtId="0" fontId="3" fillId="0" borderId="0" xfId="55" quotePrefix="1" applyFont="1" applyFill="1" applyAlignment="1">
      <alignment horizontal="center" vertical="center"/>
    </xf>
    <xf numFmtId="0" fontId="3" fillId="0" borderId="4" xfId="55" applyFont="1" applyFill="1" applyBorder="1" applyAlignment="1">
      <alignment horizontal="right" vertical="center"/>
    </xf>
  </cellXfs>
  <cellStyles count="466">
    <cellStyle name="_110" xfId="208" xr:uid="{00000000-0005-0000-0000-000000000000}"/>
    <cellStyle name="_112" xfId="209" xr:uid="{00000000-0005-0000-0000-000001000000}"/>
    <cellStyle name="_114" xfId="276" xr:uid="{00000000-0005-0000-0000-000002000000}"/>
    <cellStyle name="_124" xfId="277" xr:uid="{00000000-0005-0000-0000-000003000000}"/>
    <cellStyle name="_129" xfId="278" xr:uid="{00000000-0005-0000-0000-000004000000}"/>
    <cellStyle name="_21" xfId="210" xr:uid="{00000000-0005-0000-0000-000005000000}"/>
    <cellStyle name="_23" xfId="211" xr:uid="{00000000-0005-0000-0000-000006000000}"/>
    <cellStyle name="_24" xfId="212" xr:uid="{00000000-0005-0000-0000-000007000000}"/>
    <cellStyle name="_26" xfId="213" xr:uid="{00000000-0005-0000-0000-000008000000}"/>
    <cellStyle name="_54" xfId="193" xr:uid="{00000000-0005-0000-0000-000009000000}"/>
    <cellStyle name="_54 2" xfId="279" xr:uid="{00000000-0005-0000-0000-00000A000000}"/>
    <cellStyle name="_54 3" xfId="280" xr:uid="{00000000-0005-0000-0000-00000B000000}"/>
    <cellStyle name="_54 4" xfId="281" xr:uid="{00000000-0005-0000-0000-00000C000000}"/>
    <cellStyle name="_56" xfId="214" xr:uid="{00000000-0005-0000-0000-00000D000000}"/>
    <cellStyle name="_59" xfId="215" xr:uid="{00000000-0005-0000-0000-00000E000000}"/>
    <cellStyle name="_60" xfId="216" xr:uid="{00000000-0005-0000-0000-00000F000000}"/>
    <cellStyle name="_61" xfId="217" xr:uid="{00000000-0005-0000-0000-000010000000}"/>
    <cellStyle name="_62" xfId="218" xr:uid="{00000000-0005-0000-0000-000011000000}"/>
    <cellStyle name="_64" xfId="282" xr:uid="{00000000-0005-0000-0000-000012000000}"/>
    <cellStyle name="_65" xfId="219" xr:uid="{00000000-0005-0000-0000-000013000000}"/>
    <cellStyle name="_67" xfId="220" xr:uid="{00000000-0005-0000-0000-000014000000}"/>
    <cellStyle name="_68" xfId="283" xr:uid="{00000000-0005-0000-0000-000015000000}"/>
    <cellStyle name="_71" xfId="284" xr:uid="{00000000-0005-0000-0000-000016000000}"/>
    <cellStyle name="_88" xfId="221" xr:uid="{00000000-0005-0000-0000-000017000000}"/>
    <cellStyle name="_ACS-Consol Package 20-Aug-07_AEON+Eternal 3,4" xfId="1" xr:uid="{00000000-0005-0000-0000-000018000000}"/>
    <cellStyle name="_ACS-Consolidation Package 20-Feb-08_AEONTS" xfId="2" xr:uid="{00000000-0005-0000-0000-000019000000}"/>
    <cellStyle name="_ACS-Consolidation Package 20-Nov-07_AEON" xfId="3" xr:uid="{00000000-0005-0000-0000-00001A000000}"/>
    <cellStyle name="_AEONTS+Eternal 3,4_ACS-Consol Package 20-May-08" xfId="4" xr:uid="{00000000-0005-0000-0000-00001B000000}"/>
    <cellStyle name="_DataMenu_0509" xfId="5" xr:uid="{00000000-0005-0000-0000-00001C000000}"/>
    <cellStyle name="_DataMenu_0603" xfId="6" xr:uid="{00000000-0005-0000-0000-00001D000000}"/>
    <cellStyle name="_Finance report ACS VN (July 08 Final080909) internal" xfId="149" xr:uid="{00000000-0005-0000-0000-00001E000000}"/>
    <cellStyle name="_RP-layout_0512" xfId="7" xr:uid="{00000000-0005-0000-0000-00001F000000}"/>
    <cellStyle name="_Support ACS-A-11" xfId="8" xr:uid="{00000000-0005-0000-0000-000020000000}"/>
    <cellStyle name="20% - Accent1 2" xfId="336" xr:uid="{00000000-0005-0000-0000-000021000000}"/>
    <cellStyle name="20% - Accent2 2" xfId="324" xr:uid="{00000000-0005-0000-0000-000022000000}"/>
    <cellStyle name="20% - Accent3 2" xfId="335" xr:uid="{00000000-0005-0000-0000-000023000000}"/>
    <cellStyle name="20% - Accent4 2" xfId="334" xr:uid="{00000000-0005-0000-0000-000024000000}"/>
    <cellStyle name="20% - Accent5 2" xfId="330" xr:uid="{00000000-0005-0000-0000-000025000000}"/>
    <cellStyle name="20% - Accent6 2" xfId="298" xr:uid="{00000000-0005-0000-0000-000026000000}"/>
    <cellStyle name="20% - アクセント 1" xfId="222" xr:uid="{00000000-0005-0000-0000-000027000000}"/>
    <cellStyle name="20% - アクセント 2" xfId="223" xr:uid="{00000000-0005-0000-0000-000028000000}"/>
    <cellStyle name="20% - アクセント 3" xfId="224" xr:uid="{00000000-0005-0000-0000-000029000000}"/>
    <cellStyle name="20% - アクセント 4" xfId="225" xr:uid="{00000000-0005-0000-0000-00002A000000}"/>
    <cellStyle name="20% - アクセント 5" xfId="226" xr:uid="{00000000-0005-0000-0000-00002B000000}"/>
    <cellStyle name="20% - アクセント 6" xfId="227" xr:uid="{00000000-0005-0000-0000-00002C000000}"/>
    <cellStyle name="40% - Accent1 2" xfId="309" xr:uid="{00000000-0005-0000-0000-00002D000000}"/>
    <cellStyle name="40% - Accent2 2" xfId="301" xr:uid="{00000000-0005-0000-0000-00002E000000}"/>
    <cellStyle name="40% - Accent3 2" xfId="322" xr:uid="{00000000-0005-0000-0000-00002F000000}"/>
    <cellStyle name="40% - Accent4 2" xfId="312" xr:uid="{00000000-0005-0000-0000-000030000000}"/>
    <cellStyle name="40% - Accent5 2" xfId="315" xr:uid="{00000000-0005-0000-0000-000031000000}"/>
    <cellStyle name="40% - Accent6 2" xfId="318" xr:uid="{00000000-0005-0000-0000-000032000000}"/>
    <cellStyle name="40% - アクセント 1" xfId="228" xr:uid="{00000000-0005-0000-0000-000033000000}"/>
    <cellStyle name="40% - アクセント 2" xfId="229" xr:uid="{00000000-0005-0000-0000-000034000000}"/>
    <cellStyle name="40% - アクセント 3" xfId="230" xr:uid="{00000000-0005-0000-0000-000035000000}"/>
    <cellStyle name="40% - アクセント 4" xfId="231" xr:uid="{00000000-0005-0000-0000-000036000000}"/>
    <cellStyle name="40% - アクセント 5" xfId="232" xr:uid="{00000000-0005-0000-0000-000037000000}"/>
    <cellStyle name="40% - アクセント 6" xfId="233" xr:uid="{00000000-0005-0000-0000-000038000000}"/>
    <cellStyle name="60% - Accent1 2" xfId="325" xr:uid="{00000000-0005-0000-0000-000039000000}"/>
    <cellStyle name="60% - Accent2 2" xfId="311" xr:uid="{00000000-0005-0000-0000-00003A000000}"/>
    <cellStyle name="60% - Accent3 2" xfId="326" xr:uid="{00000000-0005-0000-0000-00003B000000}"/>
    <cellStyle name="60% - Accent4 2" xfId="316" xr:uid="{00000000-0005-0000-0000-00003C000000}"/>
    <cellStyle name="60% - Accent5 2" xfId="302" xr:uid="{00000000-0005-0000-0000-00003D000000}"/>
    <cellStyle name="60% - Accent6 2" xfId="317" xr:uid="{00000000-0005-0000-0000-00003E000000}"/>
    <cellStyle name="60% - アクセント 1" xfId="234" xr:uid="{00000000-0005-0000-0000-00003F000000}"/>
    <cellStyle name="60% - アクセント 2" xfId="235" xr:uid="{00000000-0005-0000-0000-000040000000}"/>
    <cellStyle name="60% - アクセント 3" xfId="236" xr:uid="{00000000-0005-0000-0000-000041000000}"/>
    <cellStyle name="60% - アクセント 4" xfId="237" xr:uid="{00000000-0005-0000-0000-000042000000}"/>
    <cellStyle name="60% - アクセント 5" xfId="238" xr:uid="{00000000-0005-0000-0000-000043000000}"/>
    <cellStyle name="60% - アクセント 6" xfId="239" xr:uid="{00000000-0005-0000-0000-000044000000}"/>
    <cellStyle name="Accent1 2" xfId="150" xr:uid="{00000000-0005-0000-0000-000045000000}"/>
    <cellStyle name="Accent1 3" xfId="305" xr:uid="{00000000-0005-0000-0000-000046000000}"/>
    <cellStyle name="Accent2 2" xfId="151" xr:uid="{00000000-0005-0000-0000-000047000000}"/>
    <cellStyle name="Accent2 3" xfId="333" xr:uid="{00000000-0005-0000-0000-000048000000}"/>
    <cellStyle name="Accent3 2" xfId="310" xr:uid="{00000000-0005-0000-0000-000049000000}"/>
    <cellStyle name="Accent4 2" xfId="304" xr:uid="{00000000-0005-0000-0000-00004A000000}"/>
    <cellStyle name="Accent5 2" xfId="152" xr:uid="{00000000-0005-0000-0000-00004B000000}"/>
    <cellStyle name="Accent5 3" xfId="332" xr:uid="{00000000-0005-0000-0000-00004C000000}"/>
    <cellStyle name="Accent6 2" xfId="153" xr:uid="{00000000-0005-0000-0000-00004D000000}"/>
    <cellStyle name="Accent6 3" xfId="337" xr:uid="{00000000-0005-0000-0000-00004E000000}"/>
    <cellStyle name="Bad 2" xfId="331" xr:uid="{00000000-0005-0000-0000-00004F000000}"/>
    <cellStyle name="Calculation 2" xfId="323" xr:uid="{00000000-0005-0000-0000-000050000000}"/>
    <cellStyle name="Check Cell 2" xfId="320" xr:uid="{00000000-0005-0000-0000-000051000000}"/>
    <cellStyle name="Comma" xfId="9" builtinId="3"/>
    <cellStyle name="Comma [0] 2" xfId="105" xr:uid="{00000000-0005-0000-0000-000053000000}"/>
    <cellStyle name="Comma [0] 2 2" xfId="240" xr:uid="{00000000-0005-0000-0000-000054000000}"/>
    <cellStyle name="Comma [0] 2 3" xfId="346" xr:uid="{00000000-0005-0000-0000-000055000000}"/>
    <cellStyle name="Comma [0] 2 3 2" xfId="456" xr:uid="{00000000-0005-0000-0000-000056000000}"/>
    <cellStyle name="Comma [0] 2 3 3" xfId="418" xr:uid="{00000000-0005-0000-0000-000057000000}"/>
    <cellStyle name="Comma [0] 2 4" xfId="450" xr:uid="{00000000-0005-0000-0000-000058000000}"/>
    <cellStyle name="Comma [0] 2 5" xfId="356" xr:uid="{00000000-0005-0000-0000-000059000000}"/>
    <cellStyle name="Comma [0] 3" xfId="295" xr:uid="{00000000-0005-0000-0000-00005A000000}"/>
    <cellStyle name="Comma [0] 4" xfId="10" xr:uid="{00000000-0005-0000-0000-00005B000000}"/>
    <cellStyle name="Comma [0] 4 2" xfId="241" xr:uid="{00000000-0005-0000-0000-00005C000000}"/>
    <cellStyle name="Comma [0] 4 3" xfId="154" xr:uid="{00000000-0005-0000-0000-00005D000000}"/>
    <cellStyle name="Comma [0] 5" xfId="98" xr:uid="{00000000-0005-0000-0000-00005E000000}"/>
    <cellStyle name="Comma 10" xfId="11" xr:uid="{00000000-0005-0000-0000-00005F000000}"/>
    <cellStyle name="Comma 10 2" xfId="114" xr:uid="{00000000-0005-0000-0000-000060000000}"/>
    <cellStyle name="Comma 10 3" xfId="365" xr:uid="{00000000-0005-0000-0000-000061000000}"/>
    <cellStyle name="Comma 11" xfId="12" xr:uid="{00000000-0005-0000-0000-000062000000}"/>
    <cellStyle name="Comma 11 2" xfId="110" xr:uid="{00000000-0005-0000-0000-000063000000}"/>
    <cellStyle name="Comma 11 3" xfId="361" xr:uid="{00000000-0005-0000-0000-000064000000}"/>
    <cellStyle name="Comma 12" xfId="13" xr:uid="{00000000-0005-0000-0000-000065000000}"/>
    <cellStyle name="Comma 12 2" xfId="113" xr:uid="{00000000-0005-0000-0000-000066000000}"/>
    <cellStyle name="Comma 12 3" xfId="364" xr:uid="{00000000-0005-0000-0000-000067000000}"/>
    <cellStyle name="Comma 13" xfId="14" xr:uid="{00000000-0005-0000-0000-000068000000}"/>
    <cellStyle name="Comma 13 2" xfId="112" xr:uid="{00000000-0005-0000-0000-000069000000}"/>
    <cellStyle name="Comma 13 3" xfId="363" xr:uid="{00000000-0005-0000-0000-00006A000000}"/>
    <cellStyle name="Comma 14" xfId="15" xr:uid="{00000000-0005-0000-0000-00006B000000}"/>
    <cellStyle name="Comma 14 2" xfId="117" xr:uid="{00000000-0005-0000-0000-00006C000000}"/>
    <cellStyle name="Comma 14 3" xfId="368" xr:uid="{00000000-0005-0000-0000-00006D000000}"/>
    <cellStyle name="Comma 15" xfId="16" xr:uid="{00000000-0005-0000-0000-00006E000000}"/>
    <cellStyle name="Comma 15 2" xfId="118" xr:uid="{00000000-0005-0000-0000-00006F000000}"/>
    <cellStyle name="Comma 15 3" xfId="369" xr:uid="{00000000-0005-0000-0000-000070000000}"/>
    <cellStyle name="Comma 16" xfId="17" xr:uid="{00000000-0005-0000-0000-000071000000}"/>
    <cellStyle name="Comma 16 2" xfId="122" xr:uid="{00000000-0005-0000-0000-000072000000}"/>
    <cellStyle name="Comma 16 3" xfId="372" xr:uid="{00000000-0005-0000-0000-000073000000}"/>
    <cellStyle name="Comma 17" xfId="18" xr:uid="{00000000-0005-0000-0000-000074000000}"/>
    <cellStyle name="Comma 17 2" xfId="137" xr:uid="{00000000-0005-0000-0000-000075000000}"/>
    <cellStyle name="Comma 17 3" xfId="387" xr:uid="{00000000-0005-0000-0000-000076000000}"/>
    <cellStyle name="Comma 18" xfId="140" xr:uid="{00000000-0005-0000-0000-000077000000}"/>
    <cellStyle name="Comma 18 2" xfId="390" xr:uid="{00000000-0005-0000-0000-000078000000}"/>
    <cellStyle name="Comma 19" xfId="136" xr:uid="{00000000-0005-0000-0000-000079000000}"/>
    <cellStyle name="Comma 19 2" xfId="386" xr:uid="{00000000-0005-0000-0000-00007A000000}"/>
    <cellStyle name="Comma 2" xfId="19" xr:uid="{00000000-0005-0000-0000-00007B000000}"/>
    <cellStyle name="Comma 2 2" xfId="20" xr:uid="{00000000-0005-0000-0000-00007C000000}"/>
    <cellStyle name="Comma 2 2 2" xfId="157" xr:uid="{00000000-0005-0000-0000-00007D000000}"/>
    <cellStyle name="Comma 2 2 2 2" xfId="400" xr:uid="{00000000-0005-0000-0000-00007E000000}"/>
    <cellStyle name="Comma 2 2 3" xfId="156" xr:uid="{00000000-0005-0000-0000-00007F000000}"/>
    <cellStyle name="Comma 2 2 4" xfId="399" xr:uid="{00000000-0005-0000-0000-000080000000}"/>
    <cellStyle name="Comma 2 3" xfId="158" xr:uid="{00000000-0005-0000-0000-000081000000}"/>
    <cellStyle name="Comma 2 3 2" xfId="275" xr:uid="{00000000-0005-0000-0000-000082000000}"/>
    <cellStyle name="Comma 2 3 2 2" xfId="411" xr:uid="{00000000-0005-0000-0000-000083000000}"/>
    <cellStyle name="Comma 2 3 3" xfId="401" xr:uid="{00000000-0005-0000-0000-000084000000}"/>
    <cellStyle name="Comma 2 4" xfId="353" xr:uid="{00000000-0005-0000-0000-000085000000}"/>
    <cellStyle name="Comma 2_Deloitte_PL" xfId="155" xr:uid="{00000000-0005-0000-0000-000086000000}"/>
    <cellStyle name="Comma 20" xfId="120" xr:uid="{00000000-0005-0000-0000-000087000000}"/>
    <cellStyle name="Comma 20 2" xfId="370" xr:uid="{00000000-0005-0000-0000-000088000000}"/>
    <cellStyle name="Comma 21" xfId="138" xr:uid="{00000000-0005-0000-0000-000089000000}"/>
    <cellStyle name="Comma 21 2" xfId="388" xr:uid="{00000000-0005-0000-0000-00008A000000}"/>
    <cellStyle name="Comma 22" xfId="121" xr:uid="{00000000-0005-0000-0000-00008B000000}"/>
    <cellStyle name="Comma 22 2" xfId="371" xr:uid="{00000000-0005-0000-0000-00008C000000}"/>
    <cellStyle name="Comma 23" xfId="135" xr:uid="{00000000-0005-0000-0000-00008D000000}"/>
    <cellStyle name="Comma 23 2" xfId="385" xr:uid="{00000000-0005-0000-0000-00008E000000}"/>
    <cellStyle name="Comma 24" xfId="123" xr:uid="{00000000-0005-0000-0000-00008F000000}"/>
    <cellStyle name="Comma 24 2" xfId="373" xr:uid="{00000000-0005-0000-0000-000090000000}"/>
    <cellStyle name="Comma 25" xfId="134" xr:uid="{00000000-0005-0000-0000-000091000000}"/>
    <cellStyle name="Comma 25 2" xfId="384" xr:uid="{00000000-0005-0000-0000-000092000000}"/>
    <cellStyle name="Comma 26" xfId="124" xr:uid="{00000000-0005-0000-0000-000093000000}"/>
    <cellStyle name="Comma 26 2" xfId="374" xr:uid="{00000000-0005-0000-0000-000094000000}"/>
    <cellStyle name="Comma 27" xfId="133" xr:uid="{00000000-0005-0000-0000-000095000000}"/>
    <cellStyle name="Comma 27 2" xfId="383" xr:uid="{00000000-0005-0000-0000-000096000000}"/>
    <cellStyle name="Comma 28" xfId="125" xr:uid="{00000000-0005-0000-0000-000097000000}"/>
    <cellStyle name="Comma 28 2" xfId="375" xr:uid="{00000000-0005-0000-0000-000098000000}"/>
    <cellStyle name="Comma 29" xfId="132" xr:uid="{00000000-0005-0000-0000-000099000000}"/>
    <cellStyle name="Comma 29 2" xfId="382" xr:uid="{00000000-0005-0000-0000-00009A000000}"/>
    <cellStyle name="Comma 3" xfId="21" xr:uid="{00000000-0005-0000-0000-00009B000000}"/>
    <cellStyle name="Comma 3 2" xfId="22" xr:uid="{00000000-0005-0000-0000-00009C000000}"/>
    <cellStyle name="Comma 3 2 2" xfId="160" xr:uid="{00000000-0005-0000-0000-00009D000000}"/>
    <cellStyle name="Comma 3 2 2 2" xfId="403" xr:uid="{00000000-0005-0000-0000-00009E000000}"/>
    <cellStyle name="Comma 3 2 3" xfId="159" xr:uid="{00000000-0005-0000-0000-00009F000000}"/>
    <cellStyle name="Comma 3 2 4" xfId="402" xr:uid="{00000000-0005-0000-0000-0000A0000000}"/>
    <cellStyle name="Comma 3 3" xfId="161" xr:uid="{00000000-0005-0000-0000-0000A1000000}"/>
    <cellStyle name="Comma 3 4" xfId="192" xr:uid="{00000000-0005-0000-0000-0000A2000000}"/>
    <cellStyle name="Comma 3 4 2" xfId="407" xr:uid="{00000000-0005-0000-0000-0000A3000000}"/>
    <cellStyle name="Comma 3 5" xfId="347" xr:uid="{00000000-0005-0000-0000-0000A4000000}"/>
    <cellStyle name="Comma 3 5 2" xfId="457" xr:uid="{00000000-0005-0000-0000-0000A5000000}"/>
    <cellStyle name="Comma 3 5 3" xfId="419" xr:uid="{00000000-0005-0000-0000-0000A6000000}"/>
    <cellStyle name="Comma 3 6" xfId="106" xr:uid="{00000000-0005-0000-0000-0000A7000000}"/>
    <cellStyle name="Comma 3 6 2" xfId="451" xr:uid="{00000000-0005-0000-0000-0000A8000000}"/>
    <cellStyle name="Comma 3 7" xfId="357" xr:uid="{00000000-0005-0000-0000-0000A9000000}"/>
    <cellStyle name="Comma 30" xfId="126" xr:uid="{00000000-0005-0000-0000-0000AA000000}"/>
    <cellStyle name="Comma 30 2" xfId="376" xr:uid="{00000000-0005-0000-0000-0000AB000000}"/>
    <cellStyle name="Comma 31" xfId="131" xr:uid="{00000000-0005-0000-0000-0000AC000000}"/>
    <cellStyle name="Comma 31 2" xfId="381" xr:uid="{00000000-0005-0000-0000-0000AD000000}"/>
    <cellStyle name="Comma 32" xfId="127" xr:uid="{00000000-0005-0000-0000-0000AE000000}"/>
    <cellStyle name="Comma 32 2" xfId="377" xr:uid="{00000000-0005-0000-0000-0000AF000000}"/>
    <cellStyle name="Comma 33" xfId="130" xr:uid="{00000000-0005-0000-0000-0000B0000000}"/>
    <cellStyle name="Comma 33 2" xfId="380" xr:uid="{00000000-0005-0000-0000-0000B1000000}"/>
    <cellStyle name="Comma 34" xfId="142" xr:uid="{00000000-0005-0000-0000-0000B2000000}"/>
    <cellStyle name="Comma 34 2" xfId="392" xr:uid="{00000000-0005-0000-0000-0000B3000000}"/>
    <cellStyle name="Comma 35" xfId="129" xr:uid="{00000000-0005-0000-0000-0000B4000000}"/>
    <cellStyle name="Comma 35 2" xfId="379" xr:uid="{00000000-0005-0000-0000-0000B5000000}"/>
    <cellStyle name="Comma 36" xfId="128" xr:uid="{00000000-0005-0000-0000-0000B6000000}"/>
    <cellStyle name="Comma 36 2" xfId="378" xr:uid="{00000000-0005-0000-0000-0000B7000000}"/>
    <cellStyle name="Comma 37" xfId="139" xr:uid="{00000000-0005-0000-0000-0000B8000000}"/>
    <cellStyle name="Comma 37 2" xfId="389" xr:uid="{00000000-0005-0000-0000-0000B9000000}"/>
    <cellStyle name="Comma 38" xfId="141" xr:uid="{00000000-0005-0000-0000-0000BA000000}"/>
    <cellStyle name="Comma 38 2" xfId="391" xr:uid="{00000000-0005-0000-0000-0000BB000000}"/>
    <cellStyle name="Comma 39" xfId="143" xr:uid="{00000000-0005-0000-0000-0000BC000000}"/>
    <cellStyle name="Comma 39 2" xfId="393" xr:uid="{00000000-0005-0000-0000-0000BD000000}"/>
    <cellStyle name="Comma 4" xfId="23" xr:uid="{00000000-0005-0000-0000-0000BE000000}"/>
    <cellStyle name="Comma 4 2" xfId="196" xr:uid="{00000000-0005-0000-0000-0000BF000000}"/>
    <cellStyle name="Comma 4 2 2" xfId="409" xr:uid="{00000000-0005-0000-0000-0000C0000000}"/>
    <cellStyle name="Comma 4 3" xfId="111" xr:uid="{00000000-0005-0000-0000-0000C1000000}"/>
    <cellStyle name="Comma 4 4" xfId="362" xr:uid="{00000000-0005-0000-0000-0000C2000000}"/>
    <cellStyle name="Comma 40" xfId="144" xr:uid="{00000000-0005-0000-0000-0000C3000000}"/>
    <cellStyle name="Comma 40 2" xfId="394" xr:uid="{00000000-0005-0000-0000-0000C4000000}"/>
    <cellStyle name="Comma 41" xfId="145" xr:uid="{00000000-0005-0000-0000-0000C5000000}"/>
    <cellStyle name="Comma 41 2" xfId="395" xr:uid="{00000000-0005-0000-0000-0000C6000000}"/>
    <cellStyle name="Comma 42" xfId="146" xr:uid="{00000000-0005-0000-0000-0000C7000000}"/>
    <cellStyle name="Comma 42 2" xfId="396" xr:uid="{00000000-0005-0000-0000-0000C8000000}"/>
    <cellStyle name="Comma 43" xfId="147" xr:uid="{00000000-0005-0000-0000-0000C9000000}"/>
    <cellStyle name="Comma 43 2" xfId="397" xr:uid="{00000000-0005-0000-0000-0000CA000000}"/>
    <cellStyle name="Comma 44" xfId="148" xr:uid="{00000000-0005-0000-0000-0000CB000000}"/>
    <cellStyle name="Comma 44 2" xfId="398" xr:uid="{00000000-0005-0000-0000-0000CC000000}"/>
    <cellStyle name="Comma 45" xfId="194" xr:uid="{00000000-0005-0000-0000-0000CD000000}"/>
    <cellStyle name="Comma 45 2" xfId="408" xr:uid="{00000000-0005-0000-0000-0000CE000000}"/>
    <cellStyle name="Comma 46" xfId="343" xr:uid="{00000000-0005-0000-0000-0000CF000000}"/>
    <cellStyle name="Comma 46 2" xfId="416" xr:uid="{00000000-0005-0000-0000-0000D0000000}"/>
    <cellStyle name="Comma 47" xfId="99" xr:uid="{00000000-0005-0000-0000-0000D1000000}"/>
    <cellStyle name="Comma 47 2" xfId="354" xr:uid="{00000000-0005-0000-0000-0000D2000000}"/>
    <cellStyle name="Comma 48" xfId="355" xr:uid="{00000000-0005-0000-0000-0000D3000000}"/>
    <cellStyle name="Comma 49" xfId="438" xr:uid="{00000000-0005-0000-0000-0000D4000000}"/>
    <cellStyle name="Comma 5" xfId="24" xr:uid="{00000000-0005-0000-0000-0000D5000000}"/>
    <cellStyle name="Comma 5 2" xfId="25" xr:uid="{00000000-0005-0000-0000-0000D6000000}"/>
    <cellStyle name="Comma 5 2 2" xfId="197" xr:uid="{00000000-0005-0000-0000-0000D7000000}"/>
    <cellStyle name="Comma 5 2 3" xfId="410" xr:uid="{00000000-0005-0000-0000-0000D8000000}"/>
    <cellStyle name="Comma 50" xfId="428" xr:uid="{00000000-0005-0000-0000-0000D9000000}"/>
    <cellStyle name="Comma 51" xfId="425" xr:uid="{00000000-0005-0000-0000-0000DA000000}"/>
    <cellStyle name="Comma 52" xfId="448" xr:uid="{00000000-0005-0000-0000-0000DB000000}"/>
    <cellStyle name="Comma 53" xfId="426" xr:uid="{00000000-0005-0000-0000-0000DC000000}"/>
    <cellStyle name="Comma 54" xfId="437" xr:uid="{00000000-0005-0000-0000-0000DD000000}"/>
    <cellStyle name="Comma 55" xfId="423" xr:uid="{00000000-0005-0000-0000-0000DE000000}"/>
    <cellStyle name="Comma 56" xfId="441" xr:uid="{00000000-0005-0000-0000-0000DF000000}"/>
    <cellStyle name="Comma 57" xfId="462" xr:uid="{00000000-0005-0000-0000-0000E0000000}"/>
    <cellStyle name="Comma 58" xfId="436" xr:uid="{00000000-0005-0000-0000-0000E1000000}"/>
    <cellStyle name="Comma 59" xfId="463" xr:uid="{00000000-0005-0000-0000-0000E2000000}"/>
    <cellStyle name="Comma 6" xfId="26" xr:uid="{00000000-0005-0000-0000-0000E3000000}"/>
    <cellStyle name="Comma 6 2" xfId="27" xr:uid="{00000000-0005-0000-0000-0000E4000000}"/>
    <cellStyle name="Comma 6 2 2" xfId="198" xr:uid="{00000000-0005-0000-0000-0000E5000000}"/>
    <cellStyle name="Comma 6 3" xfId="116" xr:uid="{00000000-0005-0000-0000-0000E6000000}"/>
    <cellStyle name="Comma 6 4" xfId="367" xr:uid="{00000000-0005-0000-0000-0000E7000000}"/>
    <cellStyle name="Comma 60" xfId="464" xr:uid="{00000000-0005-0000-0000-0000E8000000}"/>
    <cellStyle name="Comma 61" xfId="465" xr:uid="{00000000-0005-0000-0000-0000E9000000}"/>
    <cellStyle name="Comma 62" xfId="443" xr:uid="{00000000-0005-0000-0000-0000EA000000}"/>
    <cellStyle name="Comma 63" xfId="446" xr:uid="{00000000-0005-0000-0000-0000EB000000}"/>
    <cellStyle name="Comma 64" xfId="427" xr:uid="{00000000-0005-0000-0000-0000EC000000}"/>
    <cellStyle name="Comma 65" xfId="352" xr:uid="{00000000-0005-0000-0000-0000ED000000}"/>
    <cellStyle name="Comma 7" xfId="28" xr:uid="{00000000-0005-0000-0000-0000EE000000}"/>
    <cellStyle name="Comma 7 2" xfId="338" xr:uid="{00000000-0005-0000-0000-0000EF000000}"/>
    <cellStyle name="Comma 7 2 2" xfId="413" xr:uid="{00000000-0005-0000-0000-0000F0000000}"/>
    <cellStyle name="Comma 7 3" xfId="108" xr:uid="{00000000-0005-0000-0000-0000F1000000}"/>
    <cellStyle name="Comma 7 4" xfId="359" xr:uid="{00000000-0005-0000-0000-0000F2000000}"/>
    <cellStyle name="Comma 8" xfId="29" xr:uid="{00000000-0005-0000-0000-0000F3000000}"/>
    <cellStyle name="Comma 8 2" xfId="30" xr:uid="{00000000-0005-0000-0000-0000F4000000}"/>
    <cellStyle name="Comma 8 2 2" xfId="350" xr:uid="{00000000-0005-0000-0000-0000F5000000}"/>
    <cellStyle name="Comma 8 2 2 2" xfId="459" xr:uid="{00000000-0005-0000-0000-0000F6000000}"/>
    <cellStyle name="Comma 8 2 2 3" xfId="421" xr:uid="{00000000-0005-0000-0000-0000F7000000}"/>
    <cellStyle name="Comma 8 2 3" xfId="163" xr:uid="{00000000-0005-0000-0000-0000F8000000}"/>
    <cellStyle name="Comma 8 2 3 2" xfId="453" xr:uid="{00000000-0005-0000-0000-0000F9000000}"/>
    <cellStyle name="Comma 8 2 4" xfId="404" xr:uid="{00000000-0005-0000-0000-0000FA000000}"/>
    <cellStyle name="Comma 8 3" xfId="339" xr:uid="{00000000-0005-0000-0000-0000FB000000}"/>
    <cellStyle name="Comma 8 3 2" xfId="414" xr:uid="{00000000-0005-0000-0000-0000FC000000}"/>
    <cellStyle name="Comma 8 4" xfId="115" xr:uid="{00000000-0005-0000-0000-0000FD000000}"/>
    <cellStyle name="Comma 8 5" xfId="366" xr:uid="{00000000-0005-0000-0000-0000FE000000}"/>
    <cellStyle name="Comma 8_Deloitte_PL" xfId="162" xr:uid="{00000000-0005-0000-0000-0000FF000000}"/>
    <cellStyle name="Comma 9" xfId="31" xr:uid="{00000000-0005-0000-0000-000000010000}"/>
    <cellStyle name="Comma 9 2" xfId="32" xr:uid="{00000000-0005-0000-0000-000001010000}"/>
    <cellStyle name="Comma 9 2 2" xfId="165" xr:uid="{00000000-0005-0000-0000-000002010000}"/>
    <cellStyle name="Comma 9 2 3" xfId="405" xr:uid="{00000000-0005-0000-0000-000003010000}"/>
    <cellStyle name="Comma 9 3" xfId="340" xr:uid="{00000000-0005-0000-0000-000004010000}"/>
    <cellStyle name="Comma 9 3 2" xfId="415" xr:uid="{00000000-0005-0000-0000-000005010000}"/>
    <cellStyle name="Comma 9 4" xfId="109" xr:uid="{00000000-0005-0000-0000-000006010000}"/>
    <cellStyle name="Comma 9 5" xfId="360" xr:uid="{00000000-0005-0000-0000-000007010000}"/>
    <cellStyle name="Comma 9_Deloitte_PL" xfId="164" xr:uid="{00000000-0005-0000-0000-000008010000}"/>
    <cellStyle name="comma zerodec" xfId="33" xr:uid="{00000000-0005-0000-0000-000009010000}"/>
    <cellStyle name="Currency 2" xfId="34" xr:uid="{00000000-0005-0000-0000-00000A010000}"/>
    <cellStyle name="Currency 3" xfId="100" xr:uid="{00000000-0005-0000-0000-00000B010000}"/>
    <cellStyle name="Currency1" xfId="35" xr:uid="{00000000-0005-0000-0000-00000C010000}"/>
    <cellStyle name="Debit" xfId="36" xr:uid="{00000000-0005-0000-0000-00000D010000}"/>
    <cellStyle name="Debit subtotal" xfId="37" xr:uid="{00000000-0005-0000-0000-00000E010000}"/>
    <cellStyle name="Debit Total" xfId="38" xr:uid="{00000000-0005-0000-0000-00000F010000}"/>
    <cellStyle name="Dollar (zero dec)" xfId="39" xr:uid="{00000000-0005-0000-0000-000010010000}"/>
    <cellStyle name="Explanatory Text 2" xfId="308" xr:uid="{00000000-0005-0000-0000-000011010000}"/>
    <cellStyle name="Good 2" xfId="166" xr:uid="{00000000-0005-0000-0000-000012010000}"/>
    <cellStyle name="Good 2 2" xfId="167" xr:uid="{00000000-0005-0000-0000-000013010000}"/>
    <cellStyle name="Good 3" xfId="300" xr:uid="{00000000-0005-0000-0000-000014010000}"/>
    <cellStyle name="Heading" xfId="40" xr:uid="{00000000-0005-0000-0000-000015010000}"/>
    <cellStyle name="Heading 1 2" xfId="306" xr:uid="{00000000-0005-0000-0000-000016010000}"/>
    <cellStyle name="Heading 2 2" xfId="329" xr:uid="{00000000-0005-0000-0000-000017010000}"/>
    <cellStyle name="Heading 3 2" xfId="328" xr:uid="{00000000-0005-0000-0000-000018010000}"/>
    <cellStyle name="Heading 4 2" xfId="313" xr:uid="{00000000-0005-0000-0000-000019010000}"/>
    <cellStyle name="Heading 5" xfId="41" xr:uid="{00000000-0005-0000-0000-00001A010000}"/>
    <cellStyle name="Hyperlink 2" xfId="168" xr:uid="{00000000-0005-0000-0000-00001B010000}"/>
    <cellStyle name="Hyperlink 3" xfId="169" xr:uid="{00000000-0005-0000-0000-00001C010000}"/>
    <cellStyle name="Hyperlink 4" xfId="341" xr:uid="{00000000-0005-0000-0000-00001D010000}"/>
    <cellStyle name="Input 2" xfId="327" xr:uid="{00000000-0005-0000-0000-00001E010000}"/>
    <cellStyle name="Linked Cell 2" xfId="299" xr:uid="{00000000-0005-0000-0000-00001F010000}"/>
    <cellStyle name="ms明朝9" xfId="42" xr:uid="{00000000-0005-0000-0000-000020010000}"/>
    <cellStyle name="Neutral 2" xfId="170" xr:uid="{00000000-0005-0000-0000-000021010000}"/>
    <cellStyle name="Neutral 3" xfId="319" xr:uid="{00000000-0005-0000-0000-000022010000}"/>
    <cellStyle name="Normal" xfId="0" builtinId="0"/>
    <cellStyle name="Normal 10" xfId="43" xr:uid="{00000000-0005-0000-0000-000024010000}"/>
    <cellStyle name="Normal 10 2" xfId="44" xr:uid="{00000000-0005-0000-0000-000025010000}"/>
    <cellStyle name="Normal 10 2 2" xfId="172" xr:uid="{00000000-0005-0000-0000-000026010000}"/>
    <cellStyle name="Normal 10 3" xfId="171" xr:uid="{00000000-0005-0000-0000-000027010000}"/>
    <cellStyle name="Normal 11" xfId="45" xr:uid="{00000000-0005-0000-0000-000028010000}"/>
    <cellStyle name="Normal 11 2" xfId="46" xr:uid="{00000000-0005-0000-0000-000029010000}"/>
    <cellStyle name="Normal 11 2 2" xfId="344" xr:uid="{00000000-0005-0000-0000-00002A010000}"/>
    <cellStyle name="Normal 11 2 2 2" xfId="455" xr:uid="{00000000-0005-0000-0000-00002B010000}"/>
    <cellStyle name="Normal 11 2 3" xfId="417" xr:uid="{00000000-0005-0000-0000-00002C010000}"/>
    <cellStyle name="Normal 11 3" xfId="173" xr:uid="{00000000-0005-0000-0000-00002D010000}"/>
    <cellStyle name="Normal 12" xfId="47" xr:uid="{00000000-0005-0000-0000-00002E010000}"/>
    <cellStyle name="Normal 12 2" xfId="175" xr:uid="{00000000-0005-0000-0000-00002F010000}"/>
    <cellStyle name="Normal 12 3" xfId="174" xr:uid="{00000000-0005-0000-0000-000030010000}"/>
    <cellStyle name="Normal 13" xfId="48" xr:uid="{00000000-0005-0000-0000-000031010000}"/>
    <cellStyle name="Normal 13 2" xfId="177" xr:uid="{00000000-0005-0000-0000-000032010000}"/>
    <cellStyle name="Normal 13 3" xfId="176" xr:uid="{00000000-0005-0000-0000-000033010000}"/>
    <cellStyle name="Normal 14" xfId="49" xr:uid="{00000000-0005-0000-0000-000034010000}"/>
    <cellStyle name="Normal 15" xfId="97" xr:uid="{00000000-0005-0000-0000-000035010000}"/>
    <cellStyle name="Normal 2" xfId="50" xr:uid="{00000000-0005-0000-0000-000036010000}"/>
    <cellStyle name="Normal 2 2" xfId="51" xr:uid="{00000000-0005-0000-0000-000037010000}"/>
    <cellStyle name="Normal 2 2 2" xfId="52" xr:uid="{00000000-0005-0000-0000-000038010000}"/>
    <cellStyle name="Normal 2 2 2 2" xfId="179" xr:uid="{00000000-0005-0000-0000-000039010000}"/>
    <cellStyle name="Normal 2 2 3" xfId="195" xr:uid="{00000000-0005-0000-0000-00003A010000}"/>
    <cellStyle name="Normal 2 2_Deloitte_PL" xfId="178" xr:uid="{00000000-0005-0000-0000-00003B010000}"/>
    <cellStyle name="Normal 2 3" xfId="53" xr:uid="{00000000-0005-0000-0000-00003C010000}"/>
    <cellStyle name="Normal 2 3 2" xfId="274" xr:uid="{00000000-0005-0000-0000-00003D010000}"/>
    <cellStyle name="Normal 2 4" xfId="54" xr:uid="{00000000-0005-0000-0000-00003E010000}"/>
    <cellStyle name="Normal 2 4 2" xfId="181" xr:uid="{00000000-0005-0000-0000-00003F010000}"/>
    <cellStyle name="Normal 2 4 3" xfId="292" xr:uid="{00000000-0005-0000-0000-000040010000}"/>
    <cellStyle name="Normal 2 4 4" xfId="180" xr:uid="{00000000-0005-0000-0000-000041010000}"/>
    <cellStyle name="Normal 3" xfId="55" xr:uid="{00000000-0005-0000-0000-000042010000}"/>
    <cellStyle name="Normal 3 2" xfId="56" xr:uid="{00000000-0005-0000-0000-000043010000}"/>
    <cellStyle name="Normal 3 2 2" xfId="57" xr:uid="{00000000-0005-0000-0000-000044010000}"/>
    <cellStyle name="Normal 3 2 3" xfId="101" xr:uid="{00000000-0005-0000-0000-000045010000}"/>
    <cellStyle name="Normal 3 2 4" xfId="199" xr:uid="{00000000-0005-0000-0000-000046010000}"/>
    <cellStyle name="Normal 3 2_Deloitte_PL" xfId="183" xr:uid="{00000000-0005-0000-0000-000047010000}"/>
    <cellStyle name="Normal 3 3" xfId="58" xr:uid="{00000000-0005-0000-0000-000048010000}"/>
    <cellStyle name="Normal 3 4" xfId="59" xr:uid="{00000000-0005-0000-0000-000049010000}"/>
    <cellStyle name="Normal 3_Deloitte_PL" xfId="182" xr:uid="{00000000-0005-0000-0000-00004A010000}"/>
    <cellStyle name="Normal 4" xfId="60" xr:uid="{00000000-0005-0000-0000-00004B010000}"/>
    <cellStyle name="Normal 4 2" xfId="61" xr:uid="{00000000-0005-0000-0000-00004C010000}"/>
    <cellStyle name="Normal 4 2 2" xfId="185" xr:uid="{00000000-0005-0000-0000-00004D010000}"/>
    <cellStyle name="Normal 4 3" xfId="186" xr:uid="{00000000-0005-0000-0000-00004E010000}"/>
    <cellStyle name="Normal 4_Deloitte_PL" xfId="184" xr:uid="{00000000-0005-0000-0000-00004F010000}"/>
    <cellStyle name="Normal 5" xfId="62" xr:uid="{00000000-0005-0000-0000-000050010000}"/>
    <cellStyle name="Normal 5 2" xfId="63" xr:uid="{00000000-0005-0000-0000-000051010000}"/>
    <cellStyle name="Normal 6" xfId="64" xr:uid="{00000000-0005-0000-0000-000052010000}"/>
    <cellStyle name="Normal 6 2" xfId="65" xr:uid="{00000000-0005-0000-0000-000053010000}"/>
    <cellStyle name="Normal 6 2 2" xfId="200" xr:uid="{00000000-0005-0000-0000-000054010000}"/>
    <cellStyle name="Normal 7" xfId="66" xr:uid="{00000000-0005-0000-0000-000055010000}"/>
    <cellStyle name="Normal 7 2" xfId="201" xr:uid="{00000000-0005-0000-0000-000056010000}"/>
    <cellStyle name="Normal 7 3" xfId="345" xr:uid="{00000000-0005-0000-0000-000057010000}"/>
    <cellStyle name="Normal 7 4" xfId="104" xr:uid="{00000000-0005-0000-0000-000058010000}"/>
    <cellStyle name="Normal 8" xfId="67" xr:uid="{00000000-0005-0000-0000-000059010000}"/>
    <cellStyle name="Normal 8 2" xfId="68" xr:uid="{00000000-0005-0000-0000-00005A010000}"/>
    <cellStyle name="Normal 8 2 2" xfId="207" xr:uid="{00000000-0005-0000-0000-00005B010000}"/>
    <cellStyle name="Normal 8 3" xfId="348" xr:uid="{00000000-0005-0000-0000-00005C010000}"/>
    <cellStyle name="Normal 8 3 2" xfId="458" xr:uid="{00000000-0005-0000-0000-00005D010000}"/>
    <cellStyle name="Normal 8 3 3" xfId="420" xr:uid="{00000000-0005-0000-0000-00005E010000}"/>
    <cellStyle name="Normal 8 4" xfId="107" xr:uid="{00000000-0005-0000-0000-00005F010000}"/>
    <cellStyle name="Normal 8 4 2" xfId="452" xr:uid="{00000000-0005-0000-0000-000060010000}"/>
    <cellStyle name="Normal 8 5" xfId="358" xr:uid="{00000000-0005-0000-0000-000061010000}"/>
    <cellStyle name="Normal 9" xfId="69" xr:uid="{00000000-0005-0000-0000-000062010000}"/>
    <cellStyle name="Normal 9 2" xfId="70" xr:uid="{00000000-0005-0000-0000-000063010000}"/>
    <cellStyle name="Normal 9 2 2" xfId="293" xr:uid="{00000000-0005-0000-0000-000064010000}"/>
    <cellStyle name="Normal 9 3" xfId="349" xr:uid="{00000000-0005-0000-0000-000065010000}"/>
    <cellStyle name="Normal 9 4" xfId="119" xr:uid="{00000000-0005-0000-0000-000066010000}"/>
    <cellStyle name="Normal_AEONTS08Q2" xfId="71" xr:uid="{00000000-0005-0000-0000-000067010000}"/>
    <cellStyle name="Normal_Q2_FS_THAI_AEONTS49 (3)" xfId="72" xr:uid="{00000000-0005-0000-0000-000068010000}"/>
    <cellStyle name="Normal_Worksheet in   ATS45Q3" xfId="73" xr:uid="{00000000-0005-0000-0000-000069010000}"/>
    <cellStyle name="Normal_Worksheet in   FS-Eng-Feb'03" xfId="74" xr:uid="{00000000-0005-0000-0000-00006A010000}"/>
    <cellStyle name="Note 2" xfId="321" xr:uid="{00000000-0005-0000-0000-00006B010000}"/>
    <cellStyle name="Output 2" xfId="297" xr:uid="{00000000-0005-0000-0000-00006C010000}"/>
    <cellStyle name="Percent" xfId="75" builtinId="5"/>
    <cellStyle name="Percent (0)" xfId="76" xr:uid="{00000000-0005-0000-0000-00006E010000}"/>
    <cellStyle name="Percent 10" xfId="77" xr:uid="{00000000-0005-0000-0000-00006F010000}"/>
    <cellStyle name="Percent 11" xfId="78" xr:uid="{00000000-0005-0000-0000-000070010000}"/>
    <cellStyle name="Percent 12" xfId="79" xr:uid="{00000000-0005-0000-0000-000071010000}"/>
    <cellStyle name="Percent 13" xfId="80" xr:uid="{00000000-0005-0000-0000-000072010000}"/>
    <cellStyle name="Percent 14" xfId="81" xr:uid="{00000000-0005-0000-0000-000073010000}"/>
    <cellStyle name="Percent 15" xfId="102" xr:uid="{00000000-0005-0000-0000-000074010000}"/>
    <cellStyle name="Percent 16" xfId="103" xr:uid="{00000000-0005-0000-0000-000075010000}"/>
    <cellStyle name="Percent 17" xfId="342" xr:uid="{00000000-0005-0000-0000-000076010000}"/>
    <cellStyle name="Percent 18" xfId="444" xr:uid="{00000000-0005-0000-0000-000077010000}"/>
    <cellStyle name="Percent 19" xfId="435" xr:uid="{00000000-0005-0000-0000-000078010000}"/>
    <cellStyle name="Percent 2" xfId="82" xr:uid="{00000000-0005-0000-0000-000079010000}"/>
    <cellStyle name="Percent 2 2" xfId="202" xr:uid="{00000000-0005-0000-0000-00007A010000}"/>
    <cellStyle name="Percent 20" xfId="429" xr:uid="{00000000-0005-0000-0000-00007B010000}"/>
    <cellStyle name="Percent 21" xfId="424" xr:uid="{00000000-0005-0000-0000-00007C010000}"/>
    <cellStyle name="Percent 22" xfId="432" xr:uid="{00000000-0005-0000-0000-00007D010000}"/>
    <cellStyle name="Percent 23" xfId="440" xr:uid="{00000000-0005-0000-0000-00007E010000}"/>
    <cellStyle name="Percent 24" xfId="461" xr:uid="{00000000-0005-0000-0000-00007F010000}"/>
    <cellStyle name="Percent 25" xfId="431" xr:uid="{00000000-0005-0000-0000-000080010000}"/>
    <cellStyle name="Percent 26" xfId="430" xr:uid="{00000000-0005-0000-0000-000081010000}"/>
    <cellStyle name="Percent 27" xfId="442" xr:uid="{00000000-0005-0000-0000-000082010000}"/>
    <cellStyle name="Percent 28" xfId="433" xr:uid="{00000000-0005-0000-0000-000083010000}"/>
    <cellStyle name="Percent 29" xfId="434" xr:uid="{00000000-0005-0000-0000-000084010000}"/>
    <cellStyle name="Percent 3" xfId="83" xr:uid="{00000000-0005-0000-0000-000085010000}"/>
    <cellStyle name="Percent 3 2" xfId="203" xr:uid="{00000000-0005-0000-0000-000086010000}"/>
    <cellStyle name="Percent 30" xfId="445" xr:uid="{00000000-0005-0000-0000-000087010000}"/>
    <cellStyle name="Percent 31" xfId="449" xr:uid="{00000000-0005-0000-0000-000088010000}"/>
    <cellStyle name="Percent 32" xfId="447" xr:uid="{00000000-0005-0000-0000-000089010000}"/>
    <cellStyle name="Percent 33" xfId="439" xr:uid="{00000000-0005-0000-0000-00008A010000}"/>
    <cellStyle name="Percent 4" xfId="84" xr:uid="{00000000-0005-0000-0000-00008B010000}"/>
    <cellStyle name="Percent 4 2" xfId="204" xr:uid="{00000000-0005-0000-0000-00008C010000}"/>
    <cellStyle name="Percent 5" xfId="85" xr:uid="{00000000-0005-0000-0000-00008D010000}"/>
    <cellStyle name="Percent 6" xfId="86" xr:uid="{00000000-0005-0000-0000-00008E010000}"/>
    <cellStyle name="Percent 7" xfId="87" xr:uid="{00000000-0005-0000-0000-00008F010000}"/>
    <cellStyle name="Percent 8" xfId="88" xr:uid="{00000000-0005-0000-0000-000090010000}"/>
    <cellStyle name="Percent 9" xfId="89" xr:uid="{00000000-0005-0000-0000-000091010000}"/>
    <cellStyle name="Style 1" xfId="90" xr:uid="{00000000-0005-0000-0000-000092010000}"/>
    <cellStyle name="Style 1 2" xfId="205" xr:uid="{00000000-0005-0000-0000-000093010000}"/>
    <cellStyle name="Tickmark" xfId="91" xr:uid="{00000000-0005-0000-0000-000094010000}"/>
    <cellStyle name="Title 2" xfId="314" xr:uid="{00000000-0005-0000-0000-000095010000}"/>
    <cellStyle name="Total 2" xfId="303" xr:uid="{00000000-0005-0000-0000-000096010000}"/>
    <cellStyle name="Warning Text 2" xfId="307" xr:uid="{00000000-0005-0000-0000-000097010000}"/>
    <cellStyle name="アクセント 1" xfId="242" xr:uid="{00000000-0005-0000-0000-000098010000}"/>
    <cellStyle name="アクセント 2" xfId="243" xr:uid="{00000000-0005-0000-0000-000099010000}"/>
    <cellStyle name="アクセント 3" xfId="244" xr:uid="{00000000-0005-0000-0000-00009A010000}"/>
    <cellStyle name="アクセント 4" xfId="245" xr:uid="{00000000-0005-0000-0000-00009B010000}"/>
    <cellStyle name="アクセント 5" xfId="246" xr:uid="{00000000-0005-0000-0000-00009C010000}"/>
    <cellStyle name="アクセント 6" xfId="247" xr:uid="{00000000-0005-0000-0000-00009D010000}"/>
    <cellStyle name="スタイル 1" xfId="187" xr:uid="{00000000-0005-0000-0000-00009E010000}"/>
    <cellStyle name="タイトル" xfId="248" xr:uid="{00000000-0005-0000-0000-00009F010000}"/>
    <cellStyle name="チェック セル" xfId="249" xr:uid="{00000000-0005-0000-0000-0000A0010000}"/>
    <cellStyle name="どちらでもない" xfId="250" xr:uid="{00000000-0005-0000-0000-0000A1010000}"/>
    <cellStyle name="メモ" xfId="251" xr:uid="{00000000-0005-0000-0000-0000A2010000}"/>
    <cellStyle name="リンク セル" xfId="252" xr:uid="{00000000-0005-0000-0000-0000A3010000}"/>
    <cellStyle name="เครื่องหมายจุลภาค [0]_AEONT_ACS-Consolidation Package 20-Nov-06" xfId="92" xr:uid="{00000000-0005-0000-0000-0000A4010000}"/>
    <cellStyle name="เครื่องหมายจุลภาค_131006 DEPOSIT OTHER_2006" xfId="93" xr:uid="{00000000-0005-0000-0000-0000A5010000}"/>
    <cellStyle name="ปกติ_131006 DEPOSIT OTHER_2006" xfId="94" xr:uid="{00000000-0005-0000-0000-0000A6010000}"/>
    <cellStyle name="入力" xfId="253" xr:uid="{00000000-0005-0000-0000-0000A7010000}"/>
    <cellStyle name="出力" xfId="254" xr:uid="{00000000-0005-0000-0000-0000A8010000}"/>
    <cellStyle name="悪い" xfId="255" xr:uid="{00000000-0005-0000-0000-0000A9010000}"/>
    <cellStyle name="未定義" xfId="95" xr:uid="{00000000-0005-0000-0000-0000AA010000}"/>
    <cellStyle name="未定義 2" xfId="206" xr:uid="{00000000-0005-0000-0000-0000AB010000}"/>
    <cellStyle name="桁区切り [0.00] 3" xfId="188" xr:uid="{00000000-0005-0000-0000-0000AC010000}"/>
    <cellStyle name="桁区切り [0.00] 3 2" xfId="351" xr:uid="{00000000-0005-0000-0000-0000AD010000}"/>
    <cellStyle name="桁区切り [0.00] 3 2 2" xfId="460" xr:uid="{00000000-0005-0000-0000-0000AE010000}"/>
    <cellStyle name="桁区切り [0.00] 3 2 3" xfId="422" xr:uid="{00000000-0005-0000-0000-0000AF010000}"/>
    <cellStyle name="桁区切り [0.00] 3 3" xfId="454" xr:uid="{00000000-0005-0000-0000-0000B0010000}"/>
    <cellStyle name="桁区切り [0.00] 3 4" xfId="406" xr:uid="{00000000-0005-0000-0000-0000B1010000}"/>
    <cellStyle name="桁区切り 2" xfId="189" xr:uid="{00000000-0005-0000-0000-0000B2010000}"/>
    <cellStyle name="桁区切り 2 2" xfId="294" xr:uid="{00000000-0005-0000-0000-0000B3010000}"/>
    <cellStyle name="桁区切り 2 2 2" xfId="256" xr:uid="{00000000-0005-0000-0000-0000B4010000}"/>
    <cellStyle name="桁区切り 2 3" xfId="285" xr:uid="{00000000-0005-0000-0000-0000B5010000}"/>
    <cellStyle name="桁区切り 3" xfId="257" xr:uid="{00000000-0005-0000-0000-0000B6010000}"/>
    <cellStyle name="桁区切り 4" xfId="286" xr:uid="{00000000-0005-0000-0000-0000B7010000}"/>
    <cellStyle name="桁区切り 4 2" xfId="412" xr:uid="{00000000-0005-0000-0000-0000B8010000}"/>
    <cellStyle name="標準 10" xfId="287" xr:uid="{00000000-0005-0000-0000-0000B9010000}"/>
    <cellStyle name="標準 2" xfId="190" xr:uid="{00000000-0005-0000-0000-0000BA010000}"/>
    <cellStyle name="標準 2 2" xfId="191" xr:uid="{00000000-0005-0000-0000-0000BB010000}"/>
    <cellStyle name="標準 2 2 2" xfId="258" xr:uid="{00000000-0005-0000-0000-0000BC010000}"/>
    <cellStyle name="標準 2 2 2 2" xfId="259" xr:uid="{00000000-0005-0000-0000-0000BD010000}"/>
    <cellStyle name="標準 2 3" xfId="288" xr:uid="{00000000-0005-0000-0000-0000BE010000}"/>
    <cellStyle name="標準 2 4" xfId="296" xr:uid="{00000000-0005-0000-0000-0000BF010000}"/>
    <cellStyle name="標準 3" xfId="260" xr:uid="{00000000-0005-0000-0000-0000C0010000}"/>
    <cellStyle name="標準 4" xfId="261" xr:uid="{00000000-0005-0000-0000-0000C1010000}"/>
    <cellStyle name="標準 5" xfId="262" xr:uid="{00000000-0005-0000-0000-0000C2010000}"/>
    <cellStyle name="標準 6" xfId="263" xr:uid="{00000000-0005-0000-0000-0000C3010000}"/>
    <cellStyle name="標準 6 2" xfId="289" xr:uid="{00000000-0005-0000-0000-0000C4010000}"/>
    <cellStyle name="標準 7" xfId="290" xr:uid="{00000000-0005-0000-0000-0000C5010000}"/>
    <cellStyle name="標準 8" xfId="264" xr:uid="{00000000-0005-0000-0000-0000C6010000}"/>
    <cellStyle name="標準 9" xfId="291" xr:uid="{00000000-0005-0000-0000-0000C7010000}"/>
    <cellStyle name="標準_138(148)長期前払費用" xfId="96" xr:uid="{00000000-0005-0000-0000-0000C8010000}"/>
    <cellStyle name="良い" xfId="265" xr:uid="{00000000-0005-0000-0000-0000C9010000}"/>
    <cellStyle name="見出し 1" xfId="266" xr:uid="{00000000-0005-0000-0000-0000CA010000}"/>
    <cellStyle name="見出し 2" xfId="267" xr:uid="{00000000-0005-0000-0000-0000CB010000}"/>
    <cellStyle name="見出し 3" xfId="268" xr:uid="{00000000-0005-0000-0000-0000CC010000}"/>
    <cellStyle name="見出し 4" xfId="269" xr:uid="{00000000-0005-0000-0000-0000CD010000}"/>
    <cellStyle name="計算" xfId="270" xr:uid="{00000000-0005-0000-0000-0000CE010000}"/>
    <cellStyle name="説明文" xfId="271" xr:uid="{00000000-0005-0000-0000-0000CF010000}"/>
    <cellStyle name="警告文" xfId="272" xr:uid="{00000000-0005-0000-0000-0000D0010000}"/>
    <cellStyle name="集計" xfId="273" xr:uid="{00000000-0005-0000-0000-0000D1010000}"/>
  </cellStyles>
  <dxfs count="0"/>
  <tableStyles count="0" defaultTableStyle="TableStyleMedium2" defaultPivotStyle="PivotStyleLight16"/>
  <colors>
    <mruColors>
      <color rgb="FF00FF00"/>
      <color rgb="FF00FFFF"/>
      <color rgb="FFFF66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2"/>
  <sheetViews>
    <sheetView tabSelected="1" view="pageBreakPreview" zoomScaleNormal="70" zoomScaleSheetLayoutView="100" zoomScalePageLayoutView="55" workbookViewId="0">
      <selection activeCell="E41" sqref="E41"/>
    </sheetView>
  </sheetViews>
  <sheetFormatPr defaultColWidth="9.42578125" defaultRowHeight="21" customHeight="1"/>
  <cols>
    <col min="1" max="1" width="66.140625" style="73" customWidth="1"/>
    <col min="2" max="2" width="8.5703125" style="73" customWidth="1"/>
    <col min="3" max="3" width="14.5703125" style="73" customWidth="1"/>
    <col min="4" max="4" width="1.5703125" style="73" customWidth="1"/>
    <col min="5" max="5" width="14.42578125" style="73" customWidth="1"/>
    <col min="6" max="6" width="1.5703125" style="73" customWidth="1"/>
    <col min="7" max="7" width="14.5703125" style="73" customWidth="1"/>
    <col min="8" max="8" width="1.5703125" style="73" customWidth="1"/>
    <col min="9" max="9" width="14.5703125" style="73" customWidth="1"/>
    <col min="10" max="10" width="13.5703125" style="73" bestFit="1" customWidth="1"/>
    <col min="11" max="11" width="16.5703125" style="73" bestFit="1" customWidth="1"/>
    <col min="12" max="12" width="9.42578125" style="73"/>
    <col min="13" max="13" width="14.42578125" style="73" bestFit="1" customWidth="1"/>
    <col min="14" max="16384" width="9.42578125" style="73"/>
  </cols>
  <sheetData>
    <row r="1" spans="1:13" ht="21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</row>
    <row r="2" spans="1:13" ht="21" customHeight="1">
      <c r="A2" s="186" t="s">
        <v>1</v>
      </c>
      <c r="B2" s="186"/>
      <c r="C2" s="186"/>
      <c r="D2" s="186"/>
      <c r="E2" s="186"/>
      <c r="F2" s="186"/>
      <c r="G2" s="186"/>
      <c r="H2" s="186"/>
      <c r="I2" s="186"/>
    </row>
    <row r="3" spans="1:13" ht="21" customHeight="1">
      <c r="A3" s="187" t="s">
        <v>245</v>
      </c>
      <c r="B3" s="186"/>
      <c r="C3" s="186"/>
      <c r="D3" s="186"/>
      <c r="E3" s="186"/>
      <c r="F3" s="186"/>
      <c r="G3" s="186"/>
      <c r="H3" s="186"/>
      <c r="I3" s="186"/>
    </row>
    <row r="4" spans="1:13" ht="21" customHeight="1">
      <c r="A4" s="74"/>
      <c r="B4" s="74"/>
      <c r="C4" s="74"/>
      <c r="D4" s="74"/>
      <c r="E4" s="74"/>
      <c r="F4" s="74"/>
      <c r="G4" s="74"/>
      <c r="H4" s="74"/>
      <c r="I4" s="179" t="s">
        <v>2</v>
      </c>
    </row>
    <row r="5" spans="1:13" ht="7.35" customHeight="1"/>
    <row r="6" spans="1:13" ht="21" customHeight="1">
      <c r="B6" s="184" t="s">
        <v>3</v>
      </c>
      <c r="C6" s="186" t="s">
        <v>4</v>
      </c>
      <c r="D6" s="186"/>
      <c r="E6" s="186"/>
      <c r="F6" s="186"/>
      <c r="G6" s="186" t="s">
        <v>5</v>
      </c>
      <c r="H6" s="186"/>
      <c r="I6" s="186"/>
    </row>
    <row r="7" spans="1:13" ht="21" customHeight="1">
      <c r="B7" s="75"/>
      <c r="C7" s="186" t="s">
        <v>6</v>
      </c>
      <c r="D7" s="186"/>
      <c r="E7" s="186"/>
      <c r="F7" s="186"/>
      <c r="G7" s="186" t="s">
        <v>6</v>
      </c>
      <c r="H7" s="186"/>
      <c r="I7" s="186"/>
    </row>
    <row r="8" spans="1:13" ht="21" customHeight="1">
      <c r="B8" s="75"/>
      <c r="C8" s="184" t="s">
        <v>7</v>
      </c>
      <c r="D8" s="178"/>
      <c r="E8" s="178"/>
      <c r="F8" s="178"/>
      <c r="G8" s="184" t="s">
        <v>7</v>
      </c>
      <c r="H8" s="178"/>
      <c r="I8" s="178"/>
    </row>
    <row r="9" spans="1:13" ht="21" customHeight="1">
      <c r="C9" s="184" t="s">
        <v>8</v>
      </c>
      <c r="D9" s="184"/>
      <c r="E9" s="184" t="s">
        <v>9</v>
      </c>
      <c r="F9" s="184"/>
      <c r="G9" s="184" t="s">
        <v>8</v>
      </c>
      <c r="H9" s="184"/>
      <c r="I9" s="184" t="s">
        <v>9</v>
      </c>
    </row>
    <row r="10" spans="1:13" ht="21" customHeight="1">
      <c r="C10" s="184" t="s">
        <v>95</v>
      </c>
      <c r="D10" s="184"/>
      <c r="E10" s="184" t="s">
        <v>237</v>
      </c>
      <c r="F10" s="184"/>
      <c r="G10" s="184" t="s">
        <v>95</v>
      </c>
      <c r="H10" s="184"/>
      <c r="I10" s="184" t="s">
        <v>237</v>
      </c>
    </row>
    <row r="11" spans="1:13" ht="21" customHeight="1">
      <c r="C11" s="184">
        <v>2024</v>
      </c>
      <c r="D11" s="184"/>
      <c r="E11" s="184">
        <v>2024</v>
      </c>
      <c r="F11" s="184"/>
      <c r="G11" s="184">
        <v>2024</v>
      </c>
      <c r="H11" s="184"/>
      <c r="I11" s="184">
        <v>2024</v>
      </c>
    </row>
    <row r="12" spans="1:13" ht="21" customHeight="1">
      <c r="A12" s="178" t="s">
        <v>10</v>
      </c>
    </row>
    <row r="13" spans="1:13" ht="21" customHeight="1">
      <c r="A13" s="76" t="s">
        <v>11</v>
      </c>
    </row>
    <row r="14" spans="1:13" ht="21" customHeight="1">
      <c r="A14" s="77" t="s">
        <v>12</v>
      </c>
      <c r="B14" s="72">
        <v>4.0999999999999996</v>
      </c>
      <c r="C14" s="1">
        <v>4518551</v>
      </c>
      <c r="D14" s="1"/>
      <c r="E14" s="39">
        <v>2796656</v>
      </c>
      <c r="F14" s="1"/>
      <c r="G14" s="1">
        <v>3019167</v>
      </c>
      <c r="H14" s="1"/>
      <c r="I14" s="1">
        <v>2038586</v>
      </c>
      <c r="J14" s="78"/>
      <c r="K14" s="54"/>
    </row>
    <row r="15" spans="1:13" ht="21" customHeight="1">
      <c r="A15" s="77" t="s">
        <v>13</v>
      </c>
      <c r="B15" s="72"/>
      <c r="C15" s="1"/>
      <c r="D15" s="1"/>
      <c r="E15" s="39"/>
      <c r="F15" s="1"/>
      <c r="G15" s="1"/>
      <c r="H15" s="1"/>
      <c r="I15" s="1"/>
      <c r="K15" s="54"/>
    </row>
    <row r="16" spans="1:13" ht="21" customHeight="1">
      <c r="A16" s="79" t="s">
        <v>14</v>
      </c>
      <c r="B16" s="72">
        <v>5</v>
      </c>
      <c r="C16" s="1">
        <v>77289948</v>
      </c>
      <c r="D16" s="1"/>
      <c r="E16" s="39">
        <v>78836213</v>
      </c>
      <c r="F16" s="1"/>
      <c r="G16" s="1">
        <v>73320273</v>
      </c>
      <c r="H16" s="1"/>
      <c r="I16" s="1">
        <v>75336612</v>
      </c>
      <c r="J16" s="1"/>
      <c r="K16" s="1"/>
      <c r="L16" s="54"/>
      <c r="M16" s="54"/>
    </row>
    <row r="17" spans="1:13" ht="21" customHeight="1">
      <c r="A17" s="79" t="s">
        <v>15</v>
      </c>
      <c r="B17" s="72"/>
      <c r="C17" s="1">
        <v>1042289</v>
      </c>
      <c r="D17" s="1"/>
      <c r="E17" s="39">
        <v>509062</v>
      </c>
      <c r="F17" s="1"/>
      <c r="G17" s="1">
        <f>1240279-367514</f>
        <v>872765</v>
      </c>
      <c r="H17" s="1"/>
      <c r="I17" s="1">
        <v>381926</v>
      </c>
      <c r="J17" s="80"/>
      <c r="K17" s="54"/>
    </row>
    <row r="18" spans="1:13" ht="21" customHeight="1">
      <c r="A18" s="77" t="s">
        <v>16</v>
      </c>
      <c r="B18" s="72">
        <v>6</v>
      </c>
      <c r="C18" s="20">
        <v>0</v>
      </c>
      <c r="D18" s="1"/>
      <c r="E18" s="20">
        <v>0</v>
      </c>
      <c r="F18" s="1"/>
      <c r="G18" s="1">
        <v>27044</v>
      </c>
      <c r="H18" s="1"/>
      <c r="I18" s="3">
        <v>28621</v>
      </c>
      <c r="J18" s="80"/>
      <c r="K18" s="54"/>
    </row>
    <row r="19" spans="1:13" ht="21" customHeight="1">
      <c r="A19" s="77" t="s">
        <v>17</v>
      </c>
      <c r="B19" s="72">
        <v>7</v>
      </c>
      <c r="C19" s="3">
        <v>1567</v>
      </c>
      <c r="D19" s="1"/>
      <c r="E19" s="39">
        <v>1590</v>
      </c>
      <c r="F19" s="1"/>
      <c r="G19" s="20">
        <v>0</v>
      </c>
      <c r="H19" s="1"/>
      <c r="I19" s="20">
        <v>0</v>
      </c>
      <c r="K19" s="54"/>
    </row>
    <row r="20" spans="1:13" ht="21" customHeight="1">
      <c r="A20" s="77" t="s">
        <v>239</v>
      </c>
      <c r="B20" s="72">
        <v>12.1</v>
      </c>
      <c r="C20" s="20">
        <v>0</v>
      </c>
      <c r="D20" s="1"/>
      <c r="E20" s="20">
        <v>0</v>
      </c>
      <c r="F20" s="1"/>
      <c r="G20" s="1">
        <v>53432</v>
      </c>
      <c r="H20" s="1"/>
      <c r="I20" s="3">
        <v>2441</v>
      </c>
      <c r="K20" s="54"/>
    </row>
    <row r="21" spans="1:13" ht="21" customHeight="1">
      <c r="A21" s="77" t="s">
        <v>18</v>
      </c>
      <c r="B21" s="72">
        <v>11</v>
      </c>
      <c r="C21" s="20">
        <v>0</v>
      </c>
      <c r="D21" s="1"/>
      <c r="E21" s="20">
        <v>0</v>
      </c>
      <c r="F21" s="1"/>
      <c r="G21" s="3">
        <v>484884</v>
      </c>
      <c r="H21" s="1"/>
      <c r="I21" s="1">
        <v>308045</v>
      </c>
      <c r="M21" s="54"/>
    </row>
    <row r="22" spans="1:13" ht="21" customHeight="1">
      <c r="A22" s="77" t="s">
        <v>19</v>
      </c>
      <c r="B22" s="72">
        <v>18</v>
      </c>
      <c r="C22" s="3">
        <v>735716</v>
      </c>
      <c r="D22" s="1"/>
      <c r="E22" s="3">
        <v>1027407</v>
      </c>
      <c r="F22" s="1"/>
      <c r="G22" s="3">
        <v>735716</v>
      </c>
      <c r="H22" s="1"/>
      <c r="I22" s="3">
        <v>1027407</v>
      </c>
      <c r="M22" s="54"/>
    </row>
    <row r="23" spans="1:13" ht="21" customHeight="1">
      <c r="A23" s="77" t="s">
        <v>20</v>
      </c>
      <c r="B23" s="72"/>
      <c r="C23" s="20">
        <v>0</v>
      </c>
      <c r="D23" s="1"/>
      <c r="E23" s="3">
        <v>115204</v>
      </c>
      <c r="F23" s="1"/>
      <c r="G23" s="20">
        <v>0</v>
      </c>
      <c r="H23" s="1"/>
      <c r="I23" s="3">
        <v>115204</v>
      </c>
      <c r="M23" s="54"/>
    </row>
    <row r="24" spans="1:13" ht="21" customHeight="1">
      <c r="A24" s="77" t="s">
        <v>240</v>
      </c>
      <c r="B24" s="72"/>
      <c r="C24" s="3">
        <v>42265</v>
      </c>
      <c r="D24" s="1"/>
      <c r="E24" s="3">
        <v>24610</v>
      </c>
      <c r="F24" s="1"/>
      <c r="G24" s="3">
        <v>41995</v>
      </c>
      <c r="H24" s="1"/>
      <c r="I24" s="3">
        <v>23958</v>
      </c>
      <c r="J24" s="3"/>
      <c r="M24" s="54"/>
    </row>
    <row r="25" spans="1:13" ht="21" customHeight="1">
      <c r="A25" s="77" t="s">
        <v>21</v>
      </c>
      <c r="C25" s="1">
        <v>65144</v>
      </c>
      <c r="D25" s="1"/>
      <c r="E25" s="1">
        <v>59051</v>
      </c>
      <c r="F25" s="1"/>
      <c r="G25" s="1">
        <v>46436</v>
      </c>
      <c r="H25" s="1"/>
      <c r="I25" s="1">
        <v>45744</v>
      </c>
      <c r="K25" s="78"/>
      <c r="L25" s="78"/>
      <c r="M25" s="54"/>
    </row>
    <row r="26" spans="1:13" ht="21" customHeight="1">
      <c r="A26" s="79" t="s">
        <v>22</v>
      </c>
      <c r="C26" s="2">
        <f>SUM(C14:C25)</f>
        <v>83695480</v>
      </c>
      <c r="D26" s="1"/>
      <c r="E26" s="2">
        <f>SUM(E14:E25)</f>
        <v>83369793</v>
      </c>
      <c r="F26" s="1"/>
      <c r="G26" s="2">
        <f>SUM(G14:G25)</f>
        <v>78601712</v>
      </c>
      <c r="H26" s="1"/>
      <c r="I26" s="2">
        <f>SUM(I14:I25)</f>
        <v>79308544</v>
      </c>
      <c r="M26" s="54"/>
    </row>
    <row r="27" spans="1:13" ht="21" customHeight="1">
      <c r="M27" s="54"/>
    </row>
    <row r="28" spans="1:13" ht="21" customHeight="1">
      <c r="A28" s="76" t="s">
        <v>23</v>
      </c>
      <c r="M28" s="54"/>
    </row>
    <row r="29" spans="1:13" ht="21" customHeight="1">
      <c r="A29" s="77" t="s">
        <v>24</v>
      </c>
      <c r="B29" s="72"/>
      <c r="C29" s="1"/>
      <c r="D29" s="1"/>
      <c r="E29" s="39"/>
      <c r="F29" s="1"/>
      <c r="G29" s="1"/>
      <c r="H29" s="1"/>
      <c r="I29" s="3"/>
      <c r="K29" s="1"/>
    </row>
    <row r="30" spans="1:13" ht="21" customHeight="1">
      <c r="A30" s="79" t="s">
        <v>14</v>
      </c>
      <c r="B30" s="72">
        <v>5</v>
      </c>
      <c r="C30" s="1">
        <v>5696150</v>
      </c>
      <c r="D30" s="1"/>
      <c r="E30" s="39">
        <v>4180462</v>
      </c>
      <c r="F30" s="1"/>
      <c r="G30" s="1">
        <v>2602881</v>
      </c>
      <c r="H30" s="1"/>
      <c r="I30" s="3">
        <v>2072649</v>
      </c>
      <c r="K30" s="1"/>
    </row>
    <row r="31" spans="1:13" ht="21" customHeight="1">
      <c r="A31" s="79" t="s">
        <v>15</v>
      </c>
      <c r="B31" s="72"/>
      <c r="C31" s="20">
        <v>0</v>
      </c>
      <c r="D31" s="1"/>
      <c r="E31" s="39">
        <v>24703</v>
      </c>
      <c r="F31" s="1"/>
      <c r="G31" s="20">
        <v>0</v>
      </c>
      <c r="H31" s="1"/>
      <c r="I31" s="3">
        <v>24703</v>
      </c>
      <c r="K31" s="1"/>
    </row>
    <row r="32" spans="1:13" ht="21" customHeight="1">
      <c r="A32" s="77" t="s">
        <v>25</v>
      </c>
      <c r="B32" s="72"/>
      <c r="C32" s="1">
        <v>40967</v>
      </c>
      <c r="D32" s="1"/>
      <c r="E32" s="3">
        <v>38275</v>
      </c>
      <c r="F32" s="1"/>
      <c r="G32" s="20">
        <v>0</v>
      </c>
      <c r="H32" s="1"/>
      <c r="I32" s="20">
        <v>0</v>
      </c>
    </row>
    <row r="33" spans="1:11" ht="21" customHeight="1">
      <c r="A33" s="81" t="s">
        <v>26</v>
      </c>
      <c r="B33" s="72">
        <v>6</v>
      </c>
      <c r="C33" s="20">
        <v>0</v>
      </c>
      <c r="D33" s="1"/>
      <c r="E33" s="20">
        <v>0</v>
      </c>
      <c r="F33" s="1"/>
      <c r="G33" s="3">
        <v>54088</v>
      </c>
      <c r="H33" s="1"/>
      <c r="I33" s="1">
        <v>57241</v>
      </c>
    </row>
    <row r="34" spans="1:11" ht="21" customHeight="1">
      <c r="A34" s="81" t="s">
        <v>27</v>
      </c>
      <c r="B34" s="72">
        <v>7</v>
      </c>
      <c r="C34" s="3">
        <v>20204</v>
      </c>
      <c r="D34" s="1"/>
      <c r="E34" s="3">
        <v>22617</v>
      </c>
      <c r="F34" s="1"/>
      <c r="G34" s="20">
        <v>0</v>
      </c>
      <c r="H34" s="1"/>
      <c r="I34" s="20">
        <v>0</v>
      </c>
      <c r="K34" s="78"/>
    </row>
    <row r="35" spans="1:11" ht="21" customHeight="1">
      <c r="A35" s="81" t="s">
        <v>268</v>
      </c>
      <c r="B35" s="72">
        <v>8.3000000000000007</v>
      </c>
      <c r="C35" s="20">
        <v>0</v>
      </c>
      <c r="D35" s="1"/>
      <c r="E35" s="20">
        <v>0</v>
      </c>
      <c r="F35" s="1"/>
      <c r="G35" s="1">
        <v>367514</v>
      </c>
      <c r="H35" s="1"/>
      <c r="I35" s="20">
        <v>0</v>
      </c>
      <c r="K35" s="78"/>
    </row>
    <row r="36" spans="1:11" ht="21" customHeight="1">
      <c r="A36" s="77" t="s">
        <v>28</v>
      </c>
      <c r="B36" s="72">
        <v>8</v>
      </c>
      <c r="C36" s="20">
        <v>0</v>
      </c>
      <c r="D36" s="1"/>
      <c r="E36" s="20">
        <v>0</v>
      </c>
      <c r="F36" s="1"/>
      <c r="G36" s="1">
        <v>1310909</v>
      </c>
      <c r="H36" s="1"/>
      <c r="I36" s="1">
        <v>1260909</v>
      </c>
    </row>
    <row r="37" spans="1:11" ht="21" customHeight="1">
      <c r="A37" s="77" t="s">
        <v>29</v>
      </c>
      <c r="B37" s="72"/>
      <c r="C37" s="3"/>
      <c r="D37" s="1"/>
      <c r="E37" s="3"/>
      <c r="F37" s="1"/>
      <c r="G37" s="3"/>
      <c r="H37" s="1"/>
      <c r="I37" s="1"/>
    </row>
    <row r="38" spans="1:11" ht="21" customHeight="1">
      <c r="A38" s="82" t="s">
        <v>30</v>
      </c>
      <c r="B38" s="72">
        <v>9</v>
      </c>
      <c r="C38" s="40">
        <v>14471</v>
      </c>
      <c r="D38" s="1"/>
      <c r="E38" s="40">
        <v>14471</v>
      </c>
      <c r="F38" s="1"/>
      <c r="G38" s="40">
        <v>14471</v>
      </c>
      <c r="H38" s="1"/>
      <c r="I38" s="40">
        <v>14471</v>
      </c>
    </row>
    <row r="39" spans="1:11" ht="21" customHeight="1">
      <c r="A39" s="77" t="s">
        <v>31</v>
      </c>
      <c r="B39" s="72"/>
      <c r="C39" s="40"/>
      <c r="D39" s="1"/>
      <c r="E39" s="40"/>
      <c r="F39" s="1"/>
      <c r="G39" s="3"/>
      <c r="H39" s="1"/>
      <c r="I39" s="40"/>
    </row>
    <row r="40" spans="1:11" ht="21" customHeight="1">
      <c r="A40" s="82" t="s">
        <v>32</v>
      </c>
      <c r="B40" s="72">
        <v>10</v>
      </c>
      <c r="C40" s="3">
        <v>216000</v>
      </c>
      <c r="D40" s="1"/>
      <c r="E40" s="3">
        <v>216000</v>
      </c>
      <c r="F40" s="1"/>
      <c r="G40" s="3">
        <v>216000</v>
      </c>
      <c r="H40" s="1"/>
      <c r="I40" s="3">
        <v>216000</v>
      </c>
    </row>
    <row r="41" spans="1:11" ht="21" customHeight="1">
      <c r="A41" s="77" t="s">
        <v>33</v>
      </c>
      <c r="B41" s="72">
        <v>12.1</v>
      </c>
      <c r="C41" s="20">
        <v>0</v>
      </c>
      <c r="D41" s="1"/>
      <c r="E41" s="20">
        <v>0</v>
      </c>
      <c r="F41" s="1"/>
      <c r="G41" s="1">
        <v>30642</v>
      </c>
      <c r="H41" s="1"/>
      <c r="I41" s="1">
        <v>81633</v>
      </c>
    </row>
    <row r="42" spans="1:11" ht="21" customHeight="1">
      <c r="A42" s="77" t="s">
        <v>34</v>
      </c>
      <c r="B42" s="72"/>
      <c r="C42" s="1">
        <v>582217</v>
      </c>
      <c r="D42" s="1"/>
      <c r="E42" s="1">
        <v>529560</v>
      </c>
      <c r="F42" s="1"/>
      <c r="G42" s="1">
        <v>448414</v>
      </c>
      <c r="H42" s="1"/>
      <c r="I42" s="1">
        <v>401801</v>
      </c>
      <c r="K42" s="54"/>
    </row>
    <row r="43" spans="1:11" ht="21" customHeight="1">
      <c r="A43" s="77" t="s">
        <v>35</v>
      </c>
      <c r="B43" s="72"/>
      <c r="C43" s="3">
        <v>643161</v>
      </c>
      <c r="D43" s="1"/>
      <c r="E43" s="3">
        <v>630947</v>
      </c>
      <c r="F43" s="1"/>
      <c r="G43" s="3">
        <v>500324</v>
      </c>
      <c r="H43" s="1"/>
      <c r="I43" s="3">
        <v>546129</v>
      </c>
      <c r="J43" s="3"/>
    </row>
    <row r="44" spans="1:11" ht="21" customHeight="1">
      <c r="A44" s="77" t="s">
        <v>36</v>
      </c>
      <c r="B44" s="72"/>
      <c r="C44" s="1">
        <v>774808</v>
      </c>
      <c r="D44" s="1"/>
      <c r="E44" s="1">
        <v>850578</v>
      </c>
      <c r="F44" s="1"/>
      <c r="G44" s="1">
        <v>649271</v>
      </c>
      <c r="H44" s="1"/>
      <c r="I44" s="1">
        <v>719204</v>
      </c>
    </row>
    <row r="45" spans="1:11" ht="21" customHeight="1">
      <c r="A45" s="77" t="s">
        <v>37</v>
      </c>
      <c r="B45" s="72">
        <v>18</v>
      </c>
      <c r="C45" s="20">
        <v>0</v>
      </c>
      <c r="D45" s="1"/>
      <c r="E45" s="3">
        <v>377276</v>
      </c>
      <c r="F45" s="1"/>
      <c r="G45" s="20">
        <v>0</v>
      </c>
      <c r="H45" s="1"/>
      <c r="I45" s="3">
        <v>377276</v>
      </c>
    </row>
    <row r="46" spans="1:11" ht="21" customHeight="1">
      <c r="A46" s="81" t="s">
        <v>38</v>
      </c>
      <c r="B46" s="72">
        <v>13</v>
      </c>
      <c r="C46" s="1">
        <v>2395914</v>
      </c>
      <c r="D46" s="1"/>
      <c r="E46" s="1">
        <v>2088551</v>
      </c>
      <c r="F46" s="1"/>
      <c r="G46" s="1">
        <v>2311559</v>
      </c>
      <c r="H46" s="1"/>
      <c r="I46" s="1">
        <v>2012633</v>
      </c>
    </row>
    <row r="47" spans="1:11" ht="21" customHeight="1">
      <c r="A47" s="77" t="s">
        <v>39</v>
      </c>
      <c r="B47" s="72"/>
      <c r="C47" s="1">
        <v>160413</v>
      </c>
      <c r="D47" s="1"/>
      <c r="E47" s="39">
        <v>155297</v>
      </c>
      <c r="F47" s="1"/>
      <c r="G47" s="1">
        <v>139147</v>
      </c>
      <c r="H47" s="1"/>
      <c r="I47" s="1">
        <v>134946</v>
      </c>
      <c r="K47" s="78"/>
    </row>
    <row r="48" spans="1:11" ht="21" customHeight="1">
      <c r="A48" s="83" t="s">
        <v>40</v>
      </c>
      <c r="C48" s="2">
        <f>SUM(C29:C47)</f>
        <v>10544305</v>
      </c>
      <c r="E48" s="2">
        <f>SUM(E29:E47)</f>
        <v>9128737</v>
      </c>
      <c r="G48" s="2">
        <f>SUM(G29:G47)</f>
        <v>8645220</v>
      </c>
      <c r="I48" s="2">
        <f>SUM(I29:I47)</f>
        <v>7919595</v>
      </c>
    </row>
    <row r="49" spans="1:11" ht="21" customHeight="1" thickBot="1">
      <c r="A49" s="84" t="s">
        <v>41</v>
      </c>
      <c r="C49" s="4">
        <f>SUM(C48,C26)</f>
        <v>94239785</v>
      </c>
      <c r="E49" s="4">
        <f>SUM(E48,E26)</f>
        <v>92498530</v>
      </c>
      <c r="G49" s="4">
        <f>SUM(G48,G26)</f>
        <v>87246932</v>
      </c>
      <c r="I49" s="4">
        <f>SUM(I48,I26)</f>
        <v>87228139</v>
      </c>
      <c r="K49" s="85"/>
    </row>
    <row r="50" spans="1:11" ht="21" customHeight="1" thickTop="1">
      <c r="A50" s="84"/>
      <c r="C50" s="5"/>
      <c r="E50" s="5"/>
      <c r="G50" s="5"/>
      <c r="I50" s="5"/>
      <c r="K50" s="85"/>
    </row>
    <row r="51" spans="1:11" ht="21" customHeight="1">
      <c r="A51" s="86" t="s">
        <v>42</v>
      </c>
    </row>
    <row r="52" spans="1:11" ht="21" customHeight="1">
      <c r="C52" s="78"/>
      <c r="D52" s="78"/>
      <c r="E52" s="78"/>
      <c r="F52" s="78"/>
      <c r="G52" s="78">
        <f>+G49-'Financial Position (2)'!G83</f>
        <v>0</v>
      </c>
      <c r="H52" s="78"/>
      <c r="I52" s="78"/>
    </row>
  </sheetData>
  <mergeCells count="7">
    <mergeCell ref="G7:I7"/>
    <mergeCell ref="A1:I1"/>
    <mergeCell ref="A2:I2"/>
    <mergeCell ref="A3:I3"/>
    <mergeCell ref="C6:F6"/>
    <mergeCell ref="G6:I6"/>
    <mergeCell ref="C7:F7"/>
  </mergeCells>
  <pageMargins left="1" right="0.1" top="1" bottom="0.5" header="0.5" footer="0.5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6"/>
  <sheetViews>
    <sheetView view="pageBreakPreview" topLeftCell="A88" zoomScaleNormal="70" zoomScaleSheetLayoutView="100" zoomScalePageLayoutView="50" workbookViewId="0">
      <selection activeCell="I96" sqref="I96"/>
    </sheetView>
  </sheetViews>
  <sheetFormatPr defaultColWidth="9.42578125" defaultRowHeight="21" customHeight="1"/>
  <cols>
    <col min="1" max="1" width="63.140625" style="71" customWidth="1"/>
    <col min="2" max="2" width="11.42578125" style="71" customWidth="1"/>
    <col min="3" max="3" width="14.5703125" style="71" customWidth="1"/>
    <col min="4" max="4" width="1.5703125" style="71" customWidth="1"/>
    <col min="5" max="5" width="14.5703125" style="71" customWidth="1"/>
    <col min="6" max="6" width="1.5703125" style="71" customWidth="1"/>
    <col min="7" max="7" width="14.5703125" style="71" customWidth="1"/>
    <col min="8" max="8" width="1.5703125" style="71" customWidth="1"/>
    <col min="9" max="9" width="14.5703125" style="71" customWidth="1"/>
    <col min="10" max="10" width="13.140625" style="71" customWidth="1"/>
    <col min="11" max="11" width="12.42578125" style="71" bestFit="1" customWidth="1"/>
    <col min="12" max="16384" width="9.42578125" style="71"/>
  </cols>
  <sheetData>
    <row r="1" spans="1:9" ht="21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</row>
    <row r="2" spans="1:9" ht="21" customHeight="1">
      <c r="A2" s="186" t="s">
        <v>43</v>
      </c>
      <c r="B2" s="186"/>
      <c r="C2" s="186"/>
      <c r="D2" s="186"/>
      <c r="E2" s="186"/>
      <c r="F2" s="186"/>
      <c r="G2" s="186"/>
      <c r="H2" s="186"/>
      <c r="I2" s="186"/>
    </row>
    <row r="3" spans="1:9" ht="21" customHeight="1">
      <c r="A3" s="187" t="s">
        <v>245</v>
      </c>
      <c r="B3" s="186"/>
      <c r="C3" s="186"/>
      <c r="D3" s="186"/>
      <c r="E3" s="186"/>
      <c r="F3" s="186"/>
      <c r="G3" s="186"/>
      <c r="H3" s="186"/>
      <c r="I3" s="186"/>
    </row>
    <row r="4" spans="1:9" ht="21" customHeight="1">
      <c r="A4" s="74"/>
      <c r="B4" s="74"/>
      <c r="C4" s="74"/>
      <c r="D4" s="74"/>
      <c r="E4" s="74"/>
      <c r="F4" s="74"/>
      <c r="G4" s="74"/>
      <c r="H4" s="74"/>
      <c r="I4" s="179" t="s">
        <v>2</v>
      </c>
    </row>
    <row r="5" spans="1:9" ht="7.35" customHeight="1"/>
    <row r="6" spans="1:9" ht="21" customHeight="1">
      <c r="B6" s="184" t="s">
        <v>3</v>
      </c>
      <c r="C6" s="186" t="s">
        <v>4</v>
      </c>
      <c r="D6" s="186"/>
      <c r="E6" s="186"/>
      <c r="F6" s="186"/>
      <c r="G6" s="186" t="s">
        <v>5</v>
      </c>
      <c r="H6" s="186"/>
      <c r="I6" s="186"/>
    </row>
    <row r="7" spans="1:9" ht="21" customHeight="1">
      <c r="B7" s="75"/>
      <c r="C7" s="186" t="s">
        <v>6</v>
      </c>
      <c r="D7" s="186"/>
      <c r="E7" s="186"/>
      <c r="F7" s="186"/>
      <c r="G7" s="186" t="s">
        <v>6</v>
      </c>
      <c r="H7" s="186"/>
      <c r="I7" s="186"/>
    </row>
    <row r="8" spans="1:9" ht="21" customHeight="1">
      <c r="B8" s="75"/>
      <c r="C8" s="184" t="s">
        <v>7</v>
      </c>
      <c r="D8" s="178"/>
      <c r="E8" s="178"/>
      <c r="F8" s="178"/>
      <c r="G8" s="184" t="s">
        <v>7</v>
      </c>
      <c r="H8" s="178"/>
      <c r="I8" s="178"/>
    </row>
    <row r="9" spans="1:9" ht="21" customHeight="1">
      <c r="C9" s="184" t="s">
        <v>8</v>
      </c>
      <c r="D9" s="184"/>
      <c r="E9" s="184" t="s">
        <v>9</v>
      </c>
      <c r="F9" s="184"/>
      <c r="G9" s="184" t="s">
        <v>8</v>
      </c>
      <c r="H9" s="184"/>
      <c r="I9" s="184" t="s">
        <v>9</v>
      </c>
    </row>
    <row r="10" spans="1:9" ht="21" customHeight="1">
      <c r="C10" s="184" t="s">
        <v>95</v>
      </c>
      <c r="D10" s="184"/>
      <c r="E10" s="184" t="s">
        <v>237</v>
      </c>
      <c r="F10" s="184"/>
      <c r="G10" s="184" t="s">
        <v>95</v>
      </c>
      <c r="H10" s="184"/>
      <c r="I10" s="184" t="s">
        <v>237</v>
      </c>
    </row>
    <row r="11" spans="1:9" ht="21" customHeight="1">
      <c r="C11" s="184">
        <v>2024</v>
      </c>
      <c r="D11" s="184"/>
      <c r="E11" s="184">
        <v>2024</v>
      </c>
      <c r="F11" s="184"/>
      <c r="G11" s="184">
        <v>2024</v>
      </c>
      <c r="H11" s="184"/>
      <c r="I11" s="184">
        <v>2024</v>
      </c>
    </row>
    <row r="12" spans="1:9" ht="21" customHeight="1">
      <c r="A12" s="178" t="s">
        <v>44</v>
      </c>
    </row>
    <row r="13" spans="1:9" ht="21" customHeight="1">
      <c r="A13" s="76" t="s">
        <v>45</v>
      </c>
    </row>
    <row r="14" spans="1:9" ht="21" customHeight="1">
      <c r="A14" s="7" t="s">
        <v>242</v>
      </c>
      <c r="B14" s="87">
        <v>14</v>
      </c>
      <c r="C14" s="5">
        <v>5527249</v>
      </c>
      <c r="D14" s="5"/>
      <c r="E14" s="5">
        <v>2682231</v>
      </c>
      <c r="F14" s="5"/>
      <c r="G14" s="36">
        <v>2270000</v>
      </c>
      <c r="H14" s="5"/>
      <c r="I14" s="39">
        <v>500000</v>
      </c>
    </row>
    <row r="15" spans="1:9" ht="21" customHeight="1">
      <c r="A15" s="7" t="s">
        <v>46</v>
      </c>
      <c r="B15" s="87"/>
      <c r="C15" s="5"/>
      <c r="D15" s="5"/>
      <c r="E15" s="5"/>
      <c r="F15" s="5"/>
      <c r="G15" s="5"/>
      <c r="H15" s="5"/>
      <c r="I15" s="5"/>
    </row>
    <row r="16" spans="1:9" ht="21" customHeight="1">
      <c r="A16" s="8" t="s">
        <v>47</v>
      </c>
      <c r="B16" s="87"/>
      <c r="C16" s="5">
        <v>360929</v>
      </c>
      <c r="D16" s="5"/>
      <c r="E16" s="39">
        <v>84862</v>
      </c>
      <c r="F16" s="5"/>
      <c r="G16" s="5">
        <v>327605</v>
      </c>
      <c r="H16" s="5"/>
      <c r="I16" s="5">
        <v>49893</v>
      </c>
    </row>
    <row r="17" spans="1:11" ht="21" customHeight="1">
      <c r="A17" s="8" t="s">
        <v>48</v>
      </c>
      <c r="B17" s="87"/>
      <c r="C17" s="5">
        <v>1595164</v>
      </c>
      <c r="D17" s="5"/>
      <c r="E17" s="5">
        <v>1625006</v>
      </c>
      <c r="F17" s="5"/>
      <c r="G17" s="5">
        <v>1513494</v>
      </c>
      <c r="H17" s="5"/>
      <c r="I17" s="5">
        <v>1557662</v>
      </c>
    </row>
    <row r="18" spans="1:11" ht="21" customHeight="1">
      <c r="A18" s="7" t="s">
        <v>49</v>
      </c>
      <c r="B18" s="37"/>
      <c r="C18" s="6"/>
      <c r="D18" s="5"/>
      <c r="E18" s="6"/>
      <c r="F18" s="5"/>
      <c r="G18" s="6"/>
      <c r="H18" s="5"/>
      <c r="I18" s="6"/>
    </row>
    <row r="19" spans="1:11" ht="21" customHeight="1">
      <c r="A19" s="8" t="s">
        <v>50</v>
      </c>
      <c r="B19" s="37">
        <v>15</v>
      </c>
      <c r="C19" s="36">
        <v>19250491</v>
      </c>
      <c r="D19" s="36"/>
      <c r="E19" s="5">
        <v>16960051</v>
      </c>
      <c r="F19" s="36"/>
      <c r="G19" s="36">
        <v>18892211</v>
      </c>
      <c r="H19" s="5"/>
      <c r="I19" s="5">
        <v>16960051</v>
      </c>
      <c r="J19" s="88"/>
      <c r="K19" s="88"/>
    </row>
    <row r="20" spans="1:11" ht="21" customHeight="1">
      <c r="A20" s="8" t="s">
        <v>51</v>
      </c>
      <c r="B20" s="37">
        <v>17</v>
      </c>
      <c r="C20" s="36">
        <v>2323968</v>
      </c>
      <c r="D20" s="36"/>
      <c r="E20" s="3">
        <v>2487424</v>
      </c>
      <c r="F20" s="36"/>
      <c r="G20" s="36">
        <v>1999544</v>
      </c>
      <c r="H20" s="5"/>
      <c r="I20" s="5">
        <v>1998985</v>
      </c>
      <c r="J20" s="88"/>
      <c r="K20" s="88"/>
    </row>
    <row r="21" spans="1:11" ht="21" customHeight="1">
      <c r="A21" s="8" t="s">
        <v>52</v>
      </c>
      <c r="B21" s="37">
        <v>18</v>
      </c>
      <c r="C21" s="41">
        <v>807032</v>
      </c>
      <c r="D21" s="36"/>
      <c r="E21" s="3">
        <v>399465</v>
      </c>
      <c r="F21" s="36"/>
      <c r="G21" s="41">
        <v>807032</v>
      </c>
      <c r="H21" s="5"/>
      <c r="I21" s="3">
        <v>399465</v>
      </c>
      <c r="J21" s="88"/>
      <c r="K21" s="88"/>
    </row>
    <row r="22" spans="1:11" ht="21" customHeight="1">
      <c r="A22" s="8" t="s">
        <v>53</v>
      </c>
      <c r="B22" s="37"/>
      <c r="C22" s="41">
        <v>361344</v>
      </c>
      <c r="D22" s="36"/>
      <c r="E22" s="3">
        <v>377206</v>
      </c>
      <c r="F22" s="36"/>
      <c r="G22" s="41">
        <v>304215</v>
      </c>
      <c r="H22" s="5"/>
      <c r="I22" s="3">
        <v>330582</v>
      </c>
      <c r="J22" s="88"/>
      <c r="K22" s="88"/>
    </row>
    <row r="23" spans="1:11" ht="21" customHeight="1">
      <c r="A23" s="8" t="s">
        <v>59</v>
      </c>
      <c r="B23" s="37">
        <v>12.2</v>
      </c>
      <c r="C23" s="41">
        <v>53432</v>
      </c>
      <c r="D23" s="36"/>
      <c r="E23" s="3">
        <v>2441</v>
      </c>
      <c r="F23" s="36"/>
      <c r="G23" s="20">
        <v>0</v>
      </c>
      <c r="H23" s="5"/>
      <c r="I23" s="20">
        <v>0</v>
      </c>
      <c r="J23" s="88"/>
      <c r="K23" s="88"/>
    </row>
    <row r="24" spans="1:11" ht="21" customHeight="1">
      <c r="A24" s="7" t="s">
        <v>54</v>
      </c>
      <c r="B24" s="11"/>
      <c r="C24" s="36">
        <v>612657</v>
      </c>
      <c r="D24" s="89"/>
      <c r="E24" s="5">
        <v>36763</v>
      </c>
      <c r="F24" s="89"/>
      <c r="G24" s="41">
        <v>577000</v>
      </c>
      <c r="I24" s="20">
        <v>0</v>
      </c>
      <c r="J24" s="5"/>
    </row>
    <row r="25" spans="1:11" ht="21" customHeight="1">
      <c r="A25" s="7" t="s">
        <v>55</v>
      </c>
      <c r="B25" s="11"/>
      <c r="C25" s="36">
        <v>455289</v>
      </c>
      <c r="D25" s="36"/>
      <c r="E25" s="5">
        <v>376595</v>
      </c>
      <c r="F25" s="36"/>
      <c r="G25" s="36">
        <v>441820</v>
      </c>
      <c r="H25" s="5"/>
      <c r="I25" s="5">
        <v>378247</v>
      </c>
      <c r="J25" s="88"/>
    </row>
    <row r="26" spans="1:11" ht="21" customHeight="1">
      <c r="A26" s="8" t="s">
        <v>56</v>
      </c>
      <c r="B26" s="11"/>
      <c r="C26" s="2">
        <f>SUM(C14:C25)</f>
        <v>31347555</v>
      </c>
      <c r="D26" s="5"/>
      <c r="E26" s="2">
        <f>SUM(E14:E25)</f>
        <v>25032044</v>
      </c>
      <c r="F26" s="5"/>
      <c r="G26" s="2">
        <f>SUM(G14:G25)</f>
        <v>27132921</v>
      </c>
      <c r="H26" s="5"/>
      <c r="I26" s="2">
        <f>SUM(I14:I25)</f>
        <v>22174885</v>
      </c>
    </row>
    <row r="27" spans="1:11" ht="21" customHeight="1">
      <c r="A27" s="77"/>
      <c r="B27" s="11"/>
      <c r="C27" s="5"/>
      <c r="D27" s="5"/>
      <c r="E27" s="5"/>
      <c r="F27" s="5"/>
      <c r="G27" s="5"/>
      <c r="H27" s="5"/>
      <c r="I27" s="5"/>
    </row>
    <row r="28" spans="1:11" ht="21" customHeight="1">
      <c r="A28" s="9" t="s">
        <v>57</v>
      </c>
      <c r="B28" s="10"/>
      <c r="C28" s="6"/>
      <c r="D28" s="5"/>
      <c r="E28" s="6"/>
      <c r="F28" s="5"/>
      <c r="G28" s="5"/>
      <c r="H28" s="5"/>
      <c r="I28" s="5"/>
    </row>
    <row r="29" spans="1:11" ht="21" customHeight="1">
      <c r="A29" s="7" t="s">
        <v>50</v>
      </c>
      <c r="B29" s="37">
        <v>15</v>
      </c>
      <c r="C29" s="5">
        <v>28479785</v>
      </c>
      <c r="D29" s="5"/>
      <c r="E29" s="5">
        <v>34335585</v>
      </c>
      <c r="F29" s="5"/>
      <c r="G29" s="5">
        <v>26116962</v>
      </c>
      <c r="H29" s="5"/>
      <c r="I29" s="42">
        <v>31879059</v>
      </c>
    </row>
    <row r="30" spans="1:11" ht="21" customHeight="1">
      <c r="A30" s="7" t="s">
        <v>58</v>
      </c>
      <c r="B30" s="87">
        <v>16</v>
      </c>
      <c r="C30" s="20">
        <v>0</v>
      </c>
      <c r="D30" s="5"/>
      <c r="E30" s="20">
        <v>0</v>
      </c>
      <c r="F30" s="5"/>
      <c r="G30" s="3">
        <v>1006155</v>
      </c>
      <c r="H30" s="5"/>
      <c r="I30" s="5">
        <v>1091265</v>
      </c>
      <c r="J30" s="88"/>
    </row>
    <row r="31" spans="1:11" ht="21" customHeight="1">
      <c r="A31" s="7" t="s">
        <v>51</v>
      </c>
      <c r="B31" s="37">
        <v>17</v>
      </c>
      <c r="C31" s="5">
        <v>5787618</v>
      </c>
      <c r="D31" s="5"/>
      <c r="E31" s="5">
        <v>5965785</v>
      </c>
      <c r="F31" s="5"/>
      <c r="G31" s="5">
        <v>5726333</v>
      </c>
      <c r="H31" s="5"/>
      <c r="I31" s="5">
        <v>5802520</v>
      </c>
      <c r="J31" s="88"/>
    </row>
    <row r="32" spans="1:11" ht="21" customHeight="1">
      <c r="A32" s="7" t="s">
        <v>52</v>
      </c>
      <c r="B32" s="37">
        <v>18</v>
      </c>
      <c r="C32" s="3">
        <v>1505877</v>
      </c>
      <c r="D32" s="5"/>
      <c r="E32" s="3">
        <v>1142293</v>
      </c>
      <c r="F32" s="5"/>
      <c r="G32" s="3">
        <v>1505877</v>
      </c>
      <c r="H32" s="5"/>
      <c r="I32" s="3">
        <v>1142293</v>
      </c>
      <c r="J32" s="88"/>
    </row>
    <row r="33" spans="1:10" ht="21" customHeight="1">
      <c r="A33" s="7" t="s">
        <v>53</v>
      </c>
      <c r="B33" s="37"/>
      <c r="C33" s="3">
        <v>359546</v>
      </c>
      <c r="D33" s="5"/>
      <c r="E33" s="3">
        <v>314334</v>
      </c>
      <c r="F33" s="5"/>
      <c r="G33" s="3">
        <v>273116</v>
      </c>
      <c r="H33" s="5"/>
      <c r="I33" s="3">
        <v>273790</v>
      </c>
      <c r="J33" s="88"/>
    </row>
    <row r="34" spans="1:10" ht="21" customHeight="1">
      <c r="A34" s="7" t="s">
        <v>59</v>
      </c>
      <c r="B34" s="37">
        <v>12.2</v>
      </c>
      <c r="C34" s="5">
        <v>30642</v>
      </c>
      <c r="D34" s="5"/>
      <c r="E34" s="5">
        <v>81633</v>
      </c>
      <c r="F34" s="5"/>
      <c r="G34" s="20">
        <v>0</v>
      </c>
      <c r="H34" s="5"/>
      <c r="I34" s="20">
        <v>0</v>
      </c>
    </row>
    <row r="35" spans="1:10" ht="21" customHeight="1">
      <c r="A35" s="7" t="s">
        <v>60</v>
      </c>
      <c r="B35" s="38">
        <v>19</v>
      </c>
      <c r="C35" s="5">
        <v>517307</v>
      </c>
      <c r="D35" s="5"/>
      <c r="E35" s="5">
        <v>483535</v>
      </c>
      <c r="F35" s="5"/>
      <c r="G35" s="5">
        <v>469979</v>
      </c>
      <c r="H35" s="5"/>
      <c r="I35" s="5">
        <v>440701</v>
      </c>
    </row>
    <row r="36" spans="1:10" ht="21" customHeight="1">
      <c r="A36" s="7" t="s">
        <v>61</v>
      </c>
      <c r="B36" s="38"/>
      <c r="C36" s="5">
        <v>84539</v>
      </c>
      <c r="D36" s="5"/>
      <c r="E36" s="5">
        <v>81522</v>
      </c>
      <c r="F36" s="5"/>
      <c r="G36" s="5">
        <v>71480</v>
      </c>
      <c r="H36" s="5"/>
      <c r="I36" s="5">
        <v>69419</v>
      </c>
      <c r="J36" s="5"/>
    </row>
    <row r="37" spans="1:10" ht="21" customHeight="1">
      <c r="A37" s="8" t="s">
        <v>62</v>
      </c>
      <c r="B37" s="10"/>
      <c r="C37" s="2">
        <f>SUM(C29:C36)</f>
        <v>36765314</v>
      </c>
      <c r="E37" s="2">
        <f>SUM(E29:E36)</f>
        <v>42404687</v>
      </c>
      <c r="G37" s="2">
        <f>SUM(G29:G36)</f>
        <v>35169902</v>
      </c>
      <c r="I37" s="2">
        <f>SUM(I29:I36)</f>
        <v>40699047</v>
      </c>
    </row>
    <row r="38" spans="1:10" ht="21" customHeight="1">
      <c r="A38" s="13" t="s">
        <v>63</v>
      </c>
      <c r="C38" s="2">
        <f>SUM(C37,C26)</f>
        <v>68112869</v>
      </c>
      <c r="E38" s="2">
        <f>SUM(E37,E26)</f>
        <v>67436731</v>
      </c>
      <c r="G38" s="2">
        <f>SUM(G37,G26)</f>
        <v>62302823</v>
      </c>
      <c r="I38" s="2">
        <f>SUM(I37,I26)</f>
        <v>62873932</v>
      </c>
    </row>
    <row r="44" spans="1:10" ht="21" customHeight="1">
      <c r="A44" s="86"/>
    </row>
    <row r="45" spans="1:10" ht="21" customHeight="1">
      <c r="A45" s="186" t="s">
        <v>0</v>
      </c>
      <c r="B45" s="186"/>
      <c r="C45" s="186"/>
      <c r="D45" s="186"/>
      <c r="E45" s="186"/>
      <c r="F45" s="186"/>
      <c r="G45" s="186"/>
      <c r="H45" s="186"/>
      <c r="I45" s="186"/>
    </row>
    <row r="46" spans="1:10" ht="21" customHeight="1">
      <c r="A46" s="186" t="s">
        <v>43</v>
      </c>
      <c r="B46" s="186"/>
      <c r="C46" s="186"/>
      <c r="D46" s="186"/>
      <c r="E46" s="186"/>
      <c r="F46" s="186"/>
      <c r="G46" s="186"/>
      <c r="H46" s="186"/>
      <c r="I46" s="186"/>
    </row>
    <row r="47" spans="1:10" ht="21" customHeight="1">
      <c r="A47" s="187" t="s">
        <v>245</v>
      </c>
      <c r="B47" s="186"/>
      <c r="C47" s="186"/>
      <c r="D47" s="186"/>
      <c r="E47" s="186"/>
      <c r="F47" s="186"/>
      <c r="G47" s="186"/>
      <c r="H47" s="186"/>
      <c r="I47" s="186"/>
    </row>
    <row r="48" spans="1:10" ht="21" customHeight="1">
      <c r="A48" s="74"/>
      <c r="B48" s="74"/>
      <c r="C48" s="74"/>
      <c r="D48" s="74"/>
      <c r="E48" s="74"/>
      <c r="F48" s="74"/>
      <c r="G48" s="74"/>
      <c r="H48" s="74"/>
      <c r="I48" s="179" t="s">
        <v>2</v>
      </c>
    </row>
    <row r="49" spans="1:9" ht="7.35" customHeight="1"/>
    <row r="50" spans="1:9" ht="21" customHeight="1">
      <c r="B50" s="184" t="s">
        <v>3</v>
      </c>
      <c r="C50" s="186" t="s">
        <v>4</v>
      </c>
      <c r="D50" s="186"/>
      <c r="E50" s="186"/>
      <c r="F50" s="186"/>
      <c r="G50" s="186" t="s">
        <v>5</v>
      </c>
      <c r="H50" s="186"/>
      <c r="I50" s="186"/>
    </row>
    <row r="51" spans="1:9" ht="21" customHeight="1">
      <c r="B51" s="75"/>
      <c r="C51" s="186" t="s">
        <v>6</v>
      </c>
      <c r="D51" s="186"/>
      <c r="E51" s="186"/>
      <c r="F51" s="186"/>
      <c r="G51" s="186" t="s">
        <v>6</v>
      </c>
      <c r="H51" s="186"/>
      <c r="I51" s="186"/>
    </row>
    <row r="52" spans="1:9" ht="21" customHeight="1">
      <c r="B52" s="75"/>
      <c r="C52" s="184" t="s">
        <v>7</v>
      </c>
      <c r="D52" s="178"/>
      <c r="E52" s="178"/>
      <c r="F52" s="178"/>
      <c r="G52" s="184" t="s">
        <v>7</v>
      </c>
      <c r="H52" s="178"/>
      <c r="I52" s="178"/>
    </row>
    <row r="53" spans="1:9" ht="21" customHeight="1">
      <c r="C53" s="184" t="s">
        <v>8</v>
      </c>
      <c r="D53" s="184"/>
      <c r="E53" s="184" t="s">
        <v>9</v>
      </c>
      <c r="F53" s="184"/>
      <c r="G53" s="184" t="s">
        <v>8</v>
      </c>
      <c r="H53" s="184"/>
      <c r="I53" s="184" t="s">
        <v>9</v>
      </c>
    </row>
    <row r="54" spans="1:9" ht="21" customHeight="1">
      <c r="C54" s="184" t="str">
        <f>C10</f>
        <v>August 31,</v>
      </c>
      <c r="D54" s="184"/>
      <c r="E54" s="184" t="str">
        <f>E10</f>
        <v>February 29,</v>
      </c>
      <c r="F54" s="184"/>
      <c r="G54" s="184" t="str">
        <f>G10</f>
        <v>August 31,</v>
      </c>
      <c r="H54" s="184"/>
      <c r="I54" s="184" t="str">
        <f>I10</f>
        <v>February 29,</v>
      </c>
    </row>
    <row r="55" spans="1:9" ht="21" customHeight="1">
      <c r="C55" s="184">
        <f>C11</f>
        <v>2024</v>
      </c>
      <c r="D55" s="184"/>
      <c r="E55" s="184">
        <f>E11</f>
        <v>2024</v>
      </c>
      <c r="F55" s="184"/>
      <c r="G55" s="184">
        <f>G11</f>
        <v>2024</v>
      </c>
      <c r="H55" s="184"/>
      <c r="I55" s="184">
        <f>I11</f>
        <v>2024</v>
      </c>
    </row>
    <row r="56" spans="1:9" ht="21" customHeight="1">
      <c r="A56" s="185" t="s">
        <v>64</v>
      </c>
    </row>
    <row r="57" spans="1:9" ht="21" customHeight="1">
      <c r="A57" s="14" t="s">
        <v>65</v>
      </c>
      <c r="B57" s="90">
        <v>21</v>
      </c>
    </row>
    <row r="58" spans="1:9" ht="21" customHeight="1">
      <c r="A58" s="14" t="s">
        <v>66</v>
      </c>
      <c r="B58" s="12"/>
    </row>
    <row r="59" spans="1:9" ht="21" customHeight="1">
      <c r="A59" s="7" t="s">
        <v>67</v>
      </c>
      <c r="B59" s="7"/>
    </row>
    <row r="60" spans="1:9" ht="21" customHeight="1" thickBot="1">
      <c r="A60" s="15" t="s">
        <v>68</v>
      </c>
      <c r="B60" s="12"/>
      <c r="C60" s="43">
        <v>250000</v>
      </c>
      <c r="D60" s="5"/>
      <c r="E60" s="43">
        <v>250000</v>
      </c>
      <c r="F60" s="8"/>
      <c r="G60" s="43">
        <v>250000</v>
      </c>
      <c r="H60" s="5"/>
      <c r="I60" s="43">
        <v>250000</v>
      </c>
    </row>
    <row r="61" spans="1:9" ht="21" customHeight="1" thickTop="1">
      <c r="A61" s="7" t="s">
        <v>69</v>
      </c>
      <c r="B61" s="7"/>
    </row>
    <row r="62" spans="1:9" ht="21" customHeight="1">
      <c r="A62" s="15" t="s">
        <v>70</v>
      </c>
      <c r="B62" s="8"/>
    </row>
    <row r="63" spans="1:9" ht="21" customHeight="1">
      <c r="A63" s="16" t="s">
        <v>71</v>
      </c>
      <c r="B63" s="8"/>
      <c r="C63" s="1">
        <v>250000</v>
      </c>
      <c r="D63" s="1"/>
      <c r="E63" s="1">
        <v>250000</v>
      </c>
      <c r="F63" s="1"/>
      <c r="G63" s="1">
        <v>250000</v>
      </c>
      <c r="H63" s="1"/>
      <c r="I63" s="1">
        <v>250000</v>
      </c>
    </row>
    <row r="64" spans="1:9" ht="21" customHeight="1">
      <c r="A64" s="16"/>
      <c r="B64" s="8"/>
      <c r="C64" s="1"/>
      <c r="D64" s="1"/>
      <c r="E64" s="1"/>
      <c r="F64" s="1"/>
      <c r="G64" s="1"/>
      <c r="H64" s="1"/>
      <c r="I64" s="1"/>
    </row>
    <row r="65" spans="1:11" ht="21" customHeight="1">
      <c r="A65" s="14" t="s">
        <v>72</v>
      </c>
      <c r="B65" s="17"/>
      <c r="C65" s="1">
        <v>478000</v>
      </c>
      <c r="D65" s="1"/>
      <c r="E65" s="1">
        <v>478000</v>
      </c>
      <c r="F65" s="1"/>
      <c r="G65" s="1">
        <v>478000</v>
      </c>
      <c r="H65" s="1"/>
      <c r="I65" s="1">
        <v>478000</v>
      </c>
    </row>
    <row r="66" spans="1:11" ht="21" customHeight="1">
      <c r="A66" s="14" t="s">
        <v>73</v>
      </c>
      <c r="B66" s="8"/>
    </row>
    <row r="67" spans="1:11" ht="21" customHeight="1">
      <c r="A67" s="7" t="s">
        <v>74</v>
      </c>
      <c r="B67" s="90">
        <v>20</v>
      </c>
      <c r="C67" s="1">
        <v>13084</v>
      </c>
      <c r="E67" s="3">
        <v>13650</v>
      </c>
      <c r="F67" s="1"/>
      <c r="G67" s="3">
        <v>11666</v>
      </c>
      <c r="H67" s="1"/>
      <c r="I67" s="3">
        <v>12110</v>
      </c>
      <c r="J67" s="88"/>
    </row>
    <row r="68" spans="1:11" ht="21" customHeight="1">
      <c r="A68" s="7" t="s">
        <v>75</v>
      </c>
      <c r="B68" s="90"/>
      <c r="C68" s="1"/>
      <c r="E68" s="91"/>
      <c r="F68" s="3"/>
      <c r="G68" s="91"/>
      <c r="H68" s="3"/>
      <c r="I68" s="91"/>
    </row>
    <row r="69" spans="1:11" ht="21" customHeight="1">
      <c r="A69" s="15" t="s">
        <v>76</v>
      </c>
      <c r="B69" s="90">
        <v>8.1999999999999993</v>
      </c>
      <c r="C69" s="3">
        <v>-16</v>
      </c>
      <c r="E69" s="3">
        <v>-16</v>
      </c>
      <c r="F69" s="3"/>
      <c r="G69" s="91">
        <v>0</v>
      </c>
      <c r="H69" s="3"/>
      <c r="I69" s="91">
        <v>0</v>
      </c>
    </row>
    <row r="70" spans="1:11" ht="21" customHeight="1">
      <c r="A70" s="14" t="s">
        <v>77</v>
      </c>
      <c r="B70" s="17"/>
    </row>
    <row r="71" spans="1:11" ht="21" customHeight="1">
      <c r="A71" s="7" t="s">
        <v>78</v>
      </c>
      <c r="B71" s="7"/>
    </row>
    <row r="72" spans="1:11" ht="21" customHeight="1">
      <c r="A72" s="15" t="s">
        <v>79</v>
      </c>
      <c r="B72" s="92"/>
      <c r="C72" s="1">
        <v>25000</v>
      </c>
      <c r="D72" s="8"/>
      <c r="E72" s="1">
        <v>25000</v>
      </c>
      <c r="F72" s="1"/>
      <c r="G72" s="1">
        <v>25000</v>
      </c>
      <c r="H72" s="1"/>
      <c r="I72" s="1">
        <v>25000</v>
      </c>
    </row>
    <row r="73" spans="1:11" ht="21" customHeight="1">
      <c r="A73" s="15" t="s">
        <v>80</v>
      </c>
      <c r="B73" s="75"/>
      <c r="C73" s="1">
        <v>4850000</v>
      </c>
      <c r="D73" s="8"/>
      <c r="E73" s="1">
        <v>4850000</v>
      </c>
      <c r="F73" s="1"/>
      <c r="G73" s="1">
        <v>4850000</v>
      </c>
      <c r="H73" s="1"/>
      <c r="I73" s="1">
        <v>4850000</v>
      </c>
    </row>
    <row r="74" spans="1:11" ht="21" customHeight="1">
      <c r="A74" s="7" t="s">
        <v>81</v>
      </c>
      <c r="B74" s="92"/>
      <c r="C74" s="5">
        <v>19894944</v>
      </c>
      <c r="D74" s="7"/>
      <c r="E74" s="5">
        <v>19285784</v>
      </c>
      <c r="F74" s="1"/>
      <c r="G74" s="5">
        <v>19688087</v>
      </c>
      <c r="H74" s="1"/>
      <c r="I74" s="5">
        <v>19063909</v>
      </c>
      <c r="J74" s="88">
        <f>+C74-E74-'CSE Conso'!X33+'CSE Conso'!X26</f>
        <v>0</v>
      </c>
      <c r="K74" s="88">
        <f>+G74-I74-'CSE Seperate'!S28+'CSE Seperate'!S22</f>
        <v>0</v>
      </c>
    </row>
    <row r="75" spans="1:11" ht="21" customHeight="1">
      <c r="A75" s="14" t="s">
        <v>82</v>
      </c>
      <c r="B75" s="92"/>
      <c r="E75" s="93"/>
      <c r="I75" s="94"/>
    </row>
    <row r="76" spans="1:11" ht="21" customHeight="1">
      <c r="A76" s="7" t="s">
        <v>83</v>
      </c>
      <c r="E76" s="5"/>
      <c r="I76" s="93"/>
    </row>
    <row r="77" spans="1:11" ht="21" customHeight="1">
      <c r="A77" s="15" t="s">
        <v>84</v>
      </c>
      <c r="C77" s="5">
        <v>-54836</v>
      </c>
      <c r="D77" s="33"/>
      <c r="E77" s="5">
        <v>-105245</v>
      </c>
      <c r="F77" s="34"/>
      <c r="G77" s="20">
        <v>0</v>
      </c>
      <c r="H77" s="34"/>
      <c r="I77" s="20">
        <v>0</v>
      </c>
      <c r="J77" s="88">
        <f>+C77-E77-'CSE Conso'!AA32</f>
        <v>0</v>
      </c>
    </row>
    <row r="78" spans="1:11" ht="21" customHeight="1">
      <c r="A78" s="33" t="s">
        <v>85</v>
      </c>
      <c r="C78" s="44">
        <v>-358644</v>
      </c>
      <c r="D78" s="33"/>
      <c r="E78" s="45">
        <v>-324812</v>
      </c>
      <c r="F78" s="34"/>
      <c r="G78" s="44">
        <v>-358644</v>
      </c>
      <c r="H78" s="34"/>
      <c r="I78" s="44">
        <v>-324812</v>
      </c>
      <c r="J78" s="88">
        <f>+C78-E78-'CSE Conso'!AD32</f>
        <v>0</v>
      </c>
      <c r="K78" s="88"/>
    </row>
    <row r="79" spans="1:11" ht="21" customHeight="1">
      <c r="A79" s="13" t="s">
        <v>86</v>
      </c>
      <c r="C79" s="5">
        <f>SUM(C63:C78)</f>
        <v>25097532</v>
      </c>
      <c r="D79" s="5"/>
      <c r="E79" s="5">
        <f>SUM(E63:E78)</f>
        <v>24472361</v>
      </c>
      <c r="F79" s="5"/>
      <c r="G79" s="5">
        <f>SUM(G63:G78)</f>
        <v>24944109</v>
      </c>
      <c r="H79" s="5"/>
      <c r="I79" s="5">
        <f>SUM(I63:I78)</f>
        <v>24354207</v>
      </c>
    </row>
    <row r="80" spans="1:11" ht="21" customHeight="1">
      <c r="A80" s="14" t="s">
        <v>266</v>
      </c>
      <c r="B80" s="90">
        <v>8.3000000000000007</v>
      </c>
      <c r="C80" s="1">
        <v>366561</v>
      </c>
      <c r="D80" s="5"/>
      <c r="E80" s="91">
        <v>0</v>
      </c>
      <c r="F80" s="1"/>
      <c r="G80" s="91">
        <v>0</v>
      </c>
      <c r="H80" s="1"/>
      <c r="I80" s="91">
        <v>0</v>
      </c>
    </row>
    <row r="81" spans="1:12" ht="21" customHeight="1">
      <c r="A81" s="14" t="s">
        <v>87</v>
      </c>
      <c r="C81" s="5">
        <v>662823</v>
      </c>
      <c r="D81" s="5"/>
      <c r="E81" s="5">
        <v>589438</v>
      </c>
      <c r="F81" s="5"/>
      <c r="G81" s="20">
        <v>0</v>
      </c>
      <c r="H81" s="5"/>
      <c r="I81" s="20">
        <v>0</v>
      </c>
      <c r="J81" s="88">
        <f>+C81-E81-'CSE Conso'!AM33+'CSE Conso'!AM26</f>
        <v>0</v>
      </c>
    </row>
    <row r="82" spans="1:12" ht="21" customHeight="1">
      <c r="A82" s="13" t="s">
        <v>88</v>
      </c>
      <c r="C82" s="2">
        <f>SUM(C79:C81)</f>
        <v>26126916</v>
      </c>
      <c r="D82" s="5"/>
      <c r="E82" s="2">
        <f>SUM(E79:E81)</f>
        <v>25061799</v>
      </c>
      <c r="F82" s="5"/>
      <c r="G82" s="2">
        <f>SUM(G79:G81)</f>
        <v>24944109</v>
      </c>
      <c r="H82" s="5"/>
      <c r="I82" s="2">
        <f>SUM(I79:I81)</f>
        <v>24354207</v>
      </c>
    </row>
    <row r="83" spans="1:12" ht="21" customHeight="1" thickBot="1">
      <c r="A83" s="95" t="s">
        <v>89</v>
      </c>
      <c r="C83" s="4">
        <f>SUM(C82,C38)</f>
        <v>94239785</v>
      </c>
      <c r="D83" s="5"/>
      <c r="E83" s="4">
        <f>SUM(E82,E38)</f>
        <v>92498530</v>
      </c>
      <c r="F83" s="5"/>
      <c r="G83" s="4">
        <f>SUM(G82,G38)</f>
        <v>87246932</v>
      </c>
      <c r="H83" s="5"/>
      <c r="I83" s="4">
        <f>SUM(I82,I38)</f>
        <v>87228139</v>
      </c>
    </row>
    <row r="84" spans="1:12" ht="21" customHeight="1" thickTop="1">
      <c r="C84" s="5"/>
      <c r="D84" s="5"/>
      <c r="E84" s="5"/>
      <c r="F84" s="5"/>
      <c r="G84" s="5"/>
      <c r="H84" s="5"/>
      <c r="I84" s="5"/>
    </row>
    <row r="85" spans="1:12" ht="21" customHeight="1">
      <c r="C85" s="5"/>
      <c r="D85" s="5"/>
      <c r="E85" s="5"/>
      <c r="F85" s="5"/>
      <c r="G85" s="5"/>
      <c r="H85" s="5"/>
      <c r="I85" s="5"/>
      <c r="L85" s="88"/>
    </row>
    <row r="86" spans="1:12" ht="21" customHeight="1">
      <c r="C86" s="5"/>
      <c r="D86" s="5"/>
      <c r="E86" s="5"/>
      <c r="F86" s="5"/>
      <c r="G86" s="5"/>
      <c r="H86" s="5"/>
      <c r="I86" s="5"/>
    </row>
    <row r="87" spans="1:12" ht="21" customHeight="1">
      <c r="C87" s="5"/>
      <c r="D87" s="5"/>
      <c r="E87" s="5"/>
      <c r="F87" s="5"/>
      <c r="G87" s="5"/>
      <c r="H87" s="5"/>
      <c r="I87" s="5"/>
    </row>
    <row r="88" spans="1:12" ht="21" customHeight="1">
      <c r="C88" s="5"/>
      <c r="D88" s="5"/>
      <c r="E88" s="5"/>
      <c r="F88" s="5"/>
      <c r="G88" s="5"/>
      <c r="H88" s="5"/>
      <c r="I88" s="5"/>
    </row>
    <row r="89" spans="1:12" ht="21" customHeight="1">
      <c r="C89" s="5"/>
      <c r="D89" s="5"/>
      <c r="E89" s="5"/>
      <c r="F89" s="5"/>
      <c r="G89" s="5"/>
      <c r="H89" s="5"/>
      <c r="I89" s="5"/>
    </row>
    <row r="90" spans="1:12" ht="21" customHeight="1">
      <c r="C90" s="5"/>
      <c r="D90" s="5"/>
      <c r="E90" s="5"/>
      <c r="F90" s="5"/>
      <c r="G90" s="5"/>
      <c r="H90" s="5"/>
      <c r="I90" s="5"/>
    </row>
    <row r="91" spans="1:12" ht="21" customHeight="1">
      <c r="C91" s="5"/>
      <c r="D91" s="5"/>
      <c r="E91" s="5"/>
      <c r="F91" s="5"/>
      <c r="G91" s="5"/>
      <c r="H91" s="5"/>
      <c r="I91" s="5"/>
    </row>
    <row r="92" spans="1:12" ht="21" customHeight="1">
      <c r="C92" s="5"/>
      <c r="D92" s="5"/>
      <c r="E92" s="5"/>
      <c r="F92" s="5"/>
      <c r="G92" s="5"/>
      <c r="H92" s="5"/>
      <c r="I92" s="5"/>
    </row>
    <row r="93" spans="1:12" ht="21" customHeight="1">
      <c r="C93" s="5"/>
      <c r="D93" s="5"/>
      <c r="E93" s="5"/>
      <c r="F93" s="5"/>
      <c r="G93" s="5"/>
      <c r="H93" s="5"/>
      <c r="I93" s="5"/>
    </row>
    <row r="95" spans="1:12" ht="21" customHeight="1">
      <c r="A95" s="86" t="s">
        <v>42</v>
      </c>
      <c r="C95" s="88"/>
      <c r="E95" s="88"/>
      <c r="G95" s="88"/>
      <c r="I95" s="88"/>
    </row>
    <row r="96" spans="1:12" ht="21" customHeight="1">
      <c r="C96" s="88">
        <f>+C83-'Financial Position'!C49</f>
        <v>0</v>
      </c>
      <c r="D96" s="88">
        <f>+D83-'Financial Position'!D49</f>
        <v>0</v>
      </c>
      <c r="E96" s="88">
        <f>+E83-'Financial Position'!E49</f>
        <v>0</v>
      </c>
      <c r="F96" s="88">
        <f>+F83-'Financial Position'!F49</f>
        <v>0</v>
      </c>
      <c r="G96" s="88">
        <f>+G83-'Financial Position'!G49</f>
        <v>0</v>
      </c>
      <c r="H96" s="88">
        <f>+H83-'Financial Position'!H49</f>
        <v>0</v>
      </c>
      <c r="I96" s="88">
        <f>+I83-'Financial Position'!I49</f>
        <v>0</v>
      </c>
    </row>
  </sheetData>
  <mergeCells count="14">
    <mergeCell ref="A45:I45"/>
    <mergeCell ref="A1:I1"/>
    <mergeCell ref="A2:I2"/>
    <mergeCell ref="A3:I3"/>
    <mergeCell ref="C6:F6"/>
    <mergeCell ref="G6:I6"/>
    <mergeCell ref="C7:F7"/>
    <mergeCell ref="G7:I7"/>
    <mergeCell ref="A46:I46"/>
    <mergeCell ref="A47:I47"/>
    <mergeCell ref="C50:F50"/>
    <mergeCell ref="G50:I50"/>
    <mergeCell ref="C51:F51"/>
    <mergeCell ref="G51:I51"/>
  </mergeCells>
  <pageMargins left="1" right="0.1" top="1" bottom="0.5" header="0.5" footer="0.5"/>
  <pageSetup paperSize="9" scale="65" orientation="portrait" r:id="rId1"/>
  <headerFooter alignWithMargins="0"/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CBF02-AB49-4A65-BC7D-A8CFCA88A878}">
  <dimension ref="A1:AD53"/>
  <sheetViews>
    <sheetView view="pageBreakPreview" topLeftCell="A23" zoomScale="115" zoomScaleNormal="55" zoomScaleSheetLayoutView="115" zoomScalePageLayoutView="40" workbookViewId="0">
      <selection activeCell="L20" sqref="L20"/>
    </sheetView>
  </sheetViews>
  <sheetFormatPr defaultColWidth="8.85546875" defaultRowHeight="21" customHeight="1"/>
  <cols>
    <col min="1" max="1" width="56.85546875" style="114" customWidth="1"/>
    <col min="2" max="2" width="12.42578125" style="157" customWidth="1"/>
    <col min="3" max="3" width="8.140625" style="114" customWidth="1"/>
    <col min="4" max="4" width="0.5703125" style="114" customWidth="1"/>
    <col min="5" max="5" width="14.140625" style="114" customWidth="1"/>
    <col min="6" max="6" width="0.85546875" style="114" customWidth="1"/>
    <col min="7" max="7" width="14.140625" style="114" customWidth="1"/>
    <col min="8" max="9" width="0.85546875" style="114" customWidth="1"/>
    <col min="10" max="10" width="14.140625" style="114" customWidth="1"/>
    <col min="11" max="11" width="0.85546875" style="114" customWidth="1"/>
    <col min="12" max="12" width="14.140625" style="114" customWidth="1"/>
    <col min="13" max="13" width="8.85546875" style="114" customWidth="1"/>
    <col min="14" max="14" width="41.85546875" style="114" hidden="1" customWidth="1"/>
    <col min="15" max="15" width="9" style="157" hidden="1" customWidth="1"/>
    <col min="16" max="16" width="7.42578125" style="114" hidden="1" customWidth="1"/>
    <col min="17" max="17" width="0.5703125" style="114" hidden="1" customWidth="1"/>
    <col min="18" max="18" width="25.140625" style="114" hidden="1" customWidth="1"/>
    <col min="19" max="19" width="0.85546875" style="114" hidden="1" customWidth="1"/>
    <col min="20" max="20" width="14.140625" style="114" hidden="1" customWidth="1"/>
    <col min="21" max="22" width="0.85546875" style="114" hidden="1" customWidth="1"/>
    <col min="23" max="23" width="21.85546875" style="114" hidden="1" customWidth="1"/>
    <col min="24" max="24" width="0.85546875" style="114" hidden="1" customWidth="1"/>
    <col min="25" max="25" width="14.140625" style="114" hidden="1" customWidth="1"/>
    <col min="26" max="26" width="10.140625" style="114" hidden="1" customWidth="1"/>
    <col min="27" max="30" width="16.42578125" style="114" hidden="1" customWidth="1"/>
    <col min="31" max="16384" width="8.85546875" style="114"/>
  </cols>
  <sheetData>
    <row r="1" spans="1:30" ht="20.100000000000001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N1" s="186" t="s">
        <v>0</v>
      </c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</row>
    <row r="2" spans="1:30" ht="20.100000000000001" customHeight="1">
      <c r="A2" s="186" t="s">
        <v>90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N2" s="186" t="s">
        <v>90</v>
      </c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</row>
    <row r="3" spans="1:30" ht="20.100000000000001" customHeight="1">
      <c r="A3" s="186" t="s">
        <v>250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N3" s="186" t="s">
        <v>235</v>
      </c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</row>
    <row r="4" spans="1:30" ht="20.100000000000001" customHeight="1">
      <c r="A4" s="186" t="s">
        <v>91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N4" s="186" t="s">
        <v>91</v>
      </c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</row>
    <row r="5" spans="1:30" ht="20.100000000000001" customHeight="1">
      <c r="A5" s="191" t="s">
        <v>2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N5" s="191" t="s">
        <v>2</v>
      </c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</row>
    <row r="6" spans="1:30" ht="9" customHeight="1"/>
    <row r="7" spans="1:30" ht="20.100000000000001" customHeight="1">
      <c r="B7" s="116" t="s">
        <v>3</v>
      </c>
      <c r="C7" s="146"/>
      <c r="D7" s="189" t="s">
        <v>4</v>
      </c>
      <c r="E7" s="189"/>
      <c r="F7" s="189"/>
      <c r="G7" s="189"/>
      <c r="H7" s="189"/>
      <c r="I7" s="186" t="s">
        <v>5</v>
      </c>
      <c r="J7" s="186"/>
      <c r="K7" s="186"/>
      <c r="L7" s="186"/>
      <c r="O7" s="116" t="s">
        <v>3</v>
      </c>
      <c r="P7" s="146"/>
      <c r="Q7" s="189" t="s">
        <v>4</v>
      </c>
      <c r="R7" s="189"/>
      <c r="S7" s="189"/>
      <c r="T7" s="189"/>
      <c r="U7" s="189"/>
      <c r="V7" s="186" t="s">
        <v>5</v>
      </c>
      <c r="W7" s="186"/>
      <c r="X7" s="186"/>
      <c r="Y7" s="186"/>
    </row>
    <row r="8" spans="1:30" ht="20.100000000000001" customHeight="1">
      <c r="B8" s="158"/>
      <c r="C8" s="146"/>
      <c r="D8" s="189" t="s">
        <v>6</v>
      </c>
      <c r="E8" s="189"/>
      <c r="F8" s="189"/>
      <c r="G8" s="189"/>
      <c r="H8" s="189"/>
      <c r="I8" s="190" t="s">
        <v>6</v>
      </c>
      <c r="J8" s="190"/>
      <c r="K8" s="190"/>
      <c r="L8" s="190"/>
      <c r="O8" s="158"/>
      <c r="P8" s="146"/>
      <c r="Q8" s="189" t="s">
        <v>6</v>
      </c>
      <c r="R8" s="189"/>
      <c r="S8" s="189"/>
      <c r="T8" s="189"/>
      <c r="U8" s="189"/>
      <c r="V8" s="190" t="s">
        <v>6</v>
      </c>
      <c r="W8" s="190"/>
      <c r="X8" s="190"/>
      <c r="Y8" s="190"/>
    </row>
    <row r="9" spans="1:30" ht="20.100000000000001" customHeight="1">
      <c r="B9" s="159"/>
      <c r="C9" s="149"/>
      <c r="D9" s="149"/>
      <c r="E9" s="188" t="s">
        <v>92</v>
      </c>
      <c r="F9" s="188"/>
      <c r="G9" s="188"/>
      <c r="H9" s="18"/>
      <c r="I9" s="180"/>
      <c r="J9" s="188" t="s">
        <v>92</v>
      </c>
      <c r="K9" s="188"/>
      <c r="L9" s="188"/>
      <c r="O9" s="159"/>
      <c r="P9" s="149"/>
      <c r="Q9" s="149"/>
      <c r="R9" s="188" t="s">
        <v>92</v>
      </c>
      <c r="S9" s="188"/>
      <c r="T9" s="188"/>
      <c r="U9" s="18"/>
      <c r="V9" s="180"/>
      <c r="W9" s="188" t="s">
        <v>92</v>
      </c>
      <c r="X9" s="188"/>
      <c r="Y9" s="188"/>
    </row>
    <row r="10" spans="1:30" ht="20.100000000000001" customHeight="1">
      <c r="B10" s="159"/>
      <c r="C10" s="149"/>
      <c r="D10" s="149"/>
      <c r="E10" s="188" t="s">
        <v>94</v>
      </c>
      <c r="F10" s="188"/>
      <c r="G10" s="188"/>
      <c r="H10" s="18"/>
      <c r="I10" s="180"/>
      <c r="J10" s="188" t="s">
        <v>94</v>
      </c>
      <c r="K10" s="188"/>
      <c r="L10" s="188"/>
      <c r="O10" s="159"/>
      <c r="P10" s="149"/>
      <c r="Q10" s="149"/>
      <c r="R10" s="188" t="s">
        <v>94</v>
      </c>
      <c r="S10" s="188"/>
      <c r="T10" s="188"/>
      <c r="U10" s="18"/>
      <c r="V10" s="180"/>
      <c r="W10" s="188" t="s">
        <v>94</v>
      </c>
      <c r="X10" s="188"/>
      <c r="Y10" s="188"/>
    </row>
    <row r="11" spans="1:30" ht="20.100000000000001" customHeight="1">
      <c r="B11" s="159"/>
      <c r="C11" s="149"/>
      <c r="D11" s="149"/>
      <c r="E11" s="184" t="s">
        <v>95</v>
      </c>
      <c r="F11" s="18"/>
      <c r="G11" s="184" t="s">
        <v>95</v>
      </c>
      <c r="H11" s="18"/>
      <c r="I11" s="180"/>
      <c r="J11" s="184" t="s">
        <v>95</v>
      </c>
      <c r="K11" s="18"/>
      <c r="L11" s="184" t="s">
        <v>95</v>
      </c>
      <c r="O11" s="159"/>
      <c r="P11" s="149"/>
      <c r="Q11" s="149"/>
      <c r="R11" s="184" t="s">
        <v>236</v>
      </c>
      <c r="S11" s="18"/>
      <c r="T11" s="184" t="s">
        <v>236</v>
      </c>
      <c r="U11" s="18"/>
      <c r="V11" s="180"/>
      <c r="W11" s="184" t="s">
        <v>236</v>
      </c>
      <c r="X11" s="18"/>
      <c r="Y11" s="184" t="s">
        <v>236</v>
      </c>
    </row>
    <row r="12" spans="1:30" ht="20.100000000000001" customHeight="1">
      <c r="B12" s="159"/>
      <c r="C12" s="149"/>
      <c r="D12" s="149"/>
      <c r="E12" s="18">
        <v>2024</v>
      </c>
      <c r="F12" s="18"/>
      <c r="G12" s="18">
        <v>2023</v>
      </c>
      <c r="H12" s="18"/>
      <c r="I12" s="180"/>
      <c r="J12" s="18">
        <v>2024</v>
      </c>
      <c r="K12" s="18"/>
      <c r="L12" s="18">
        <v>2023</v>
      </c>
      <c r="O12" s="159"/>
      <c r="P12" s="149"/>
      <c r="Q12" s="149"/>
      <c r="R12" s="18">
        <v>2024</v>
      </c>
      <c r="S12" s="18"/>
      <c r="T12" s="18">
        <v>2023</v>
      </c>
      <c r="U12" s="18"/>
      <c r="V12" s="180"/>
      <c r="W12" s="18">
        <v>2024</v>
      </c>
      <c r="X12" s="18"/>
      <c r="Y12" s="18">
        <v>2023</v>
      </c>
    </row>
    <row r="13" spans="1:30" ht="20.100000000000001" customHeight="1">
      <c r="A13" s="146" t="s">
        <v>96</v>
      </c>
      <c r="N13" s="146" t="s">
        <v>96</v>
      </c>
    </row>
    <row r="14" spans="1:30" ht="20.100000000000001" customHeight="1">
      <c r="A14" s="77" t="s">
        <v>97</v>
      </c>
      <c r="B14" s="87"/>
      <c r="E14" s="1">
        <f>+'Statement of income-6M'!E14-'Statement of income-3M'!R14</f>
        <v>1919932</v>
      </c>
      <c r="F14" s="5"/>
      <c r="G14" s="1">
        <v>1967930</v>
      </c>
      <c r="H14" s="5"/>
      <c r="I14" s="5"/>
      <c r="J14" s="1">
        <f>+'Statement of income-6M'!J14-'Statement of income-3M'!W14</f>
        <v>1873726</v>
      </c>
      <c r="K14" s="5"/>
      <c r="L14" s="1">
        <v>1927439</v>
      </c>
      <c r="N14" s="77" t="s">
        <v>97</v>
      </c>
      <c r="O14" s="87"/>
      <c r="R14" s="1">
        <v>1898476</v>
      </c>
      <c r="S14" s="5"/>
      <c r="T14" s="1">
        <v>1951107</v>
      </c>
      <c r="U14" s="5"/>
      <c r="V14" s="5"/>
      <c r="W14" s="1">
        <v>1852424</v>
      </c>
      <c r="X14" s="5"/>
      <c r="Y14" s="1">
        <v>1910111</v>
      </c>
      <c r="AA14" s="126">
        <f>+E14+R14</f>
        <v>3818408</v>
      </c>
      <c r="AB14" s="126">
        <f>+'Statement of income-6M'!E14-AA14</f>
        <v>0</v>
      </c>
      <c r="AC14" s="126">
        <f>+J14+W14</f>
        <v>3726150</v>
      </c>
      <c r="AD14" s="126">
        <f>+'Statement of income-6M'!J14-AC14</f>
        <v>0</v>
      </c>
    </row>
    <row r="15" spans="1:30" ht="20.100000000000001" customHeight="1">
      <c r="A15" s="77" t="s">
        <v>98</v>
      </c>
      <c r="B15" s="87">
        <v>22</v>
      </c>
      <c r="E15" s="1">
        <f>+'Statement of income-6M'!E15-'Statement of income-3M'!R15</f>
        <v>2452915</v>
      </c>
      <c r="F15" s="5"/>
      <c r="G15" s="1">
        <v>2554225</v>
      </c>
      <c r="H15" s="5"/>
      <c r="I15" s="5"/>
      <c r="J15" s="1">
        <f>+'Statement of income-6M'!J15-'Statement of income-3M'!W15</f>
        <v>2378792</v>
      </c>
      <c r="K15" s="5"/>
      <c r="L15" s="1">
        <v>2484297</v>
      </c>
      <c r="N15" s="77" t="s">
        <v>98</v>
      </c>
      <c r="O15" s="87">
        <v>20</v>
      </c>
      <c r="R15" s="1">
        <v>2475366</v>
      </c>
      <c r="S15" s="5"/>
      <c r="T15" s="1">
        <v>2534315</v>
      </c>
      <c r="U15" s="5"/>
      <c r="V15" s="5"/>
      <c r="W15" s="1">
        <v>2409476</v>
      </c>
      <c r="X15" s="5"/>
      <c r="Y15" s="1">
        <v>2512317</v>
      </c>
      <c r="AA15" s="126">
        <f t="shared" ref="AA15:AA21" si="0">+E15+R15</f>
        <v>4928281</v>
      </c>
      <c r="AB15" s="126">
        <f>+'Statement of income-6M'!E15-AA15</f>
        <v>0</v>
      </c>
      <c r="AC15" s="126">
        <f t="shared" ref="AC15:AC21" si="1">+J15+W15</f>
        <v>4788268</v>
      </c>
      <c r="AD15" s="126">
        <f>+'Statement of income-6M'!J15-AC15</f>
        <v>0</v>
      </c>
    </row>
    <row r="16" spans="1:30" ht="20.100000000000001" customHeight="1">
      <c r="A16" s="77" t="s">
        <v>99</v>
      </c>
      <c r="B16" s="87"/>
      <c r="E16" s="1">
        <f>+'Statement of income-6M'!E16-'Statement of income-3M'!R16</f>
        <v>311460</v>
      </c>
      <c r="F16" s="5"/>
      <c r="G16" s="1">
        <v>247668</v>
      </c>
      <c r="H16" s="5"/>
      <c r="I16" s="5"/>
      <c r="J16" s="1">
        <f>+'Statement of income-6M'!J16-'Statement of income-3M'!W16</f>
        <v>86491</v>
      </c>
      <c r="K16" s="5"/>
      <c r="L16" s="1">
        <v>64117</v>
      </c>
      <c r="N16" s="77" t="s">
        <v>99</v>
      </c>
      <c r="O16" s="87"/>
      <c r="R16" s="1">
        <v>282662</v>
      </c>
      <c r="S16" s="5"/>
      <c r="T16" s="1">
        <v>240132</v>
      </c>
      <c r="U16" s="5"/>
      <c r="V16" s="5"/>
      <c r="W16" s="1">
        <v>80822</v>
      </c>
      <c r="X16" s="5"/>
      <c r="Y16" s="1">
        <v>60825</v>
      </c>
      <c r="AA16" s="126">
        <f t="shared" si="0"/>
        <v>594122</v>
      </c>
      <c r="AB16" s="126">
        <f>+'Statement of income-6M'!E16-AA16</f>
        <v>0</v>
      </c>
      <c r="AC16" s="126">
        <f t="shared" si="1"/>
        <v>167313</v>
      </c>
      <c r="AD16" s="126">
        <f>+'Statement of income-6M'!J16-AC16</f>
        <v>0</v>
      </c>
    </row>
    <row r="17" spans="1:30" ht="20.100000000000001" customHeight="1">
      <c r="A17" s="156" t="s">
        <v>100</v>
      </c>
      <c r="B17" s="87"/>
      <c r="E17" s="1"/>
      <c r="F17" s="5"/>
      <c r="G17" s="1"/>
      <c r="H17" s="5"/>
      <c r="I17" s="5"/>
      <c r="J17" s="1"/>
      <c r="K17" s="5"/>
      <c r="L17" s="46"/>
      <c r="N17" s="156" t="s">
        <v>100</v>
      </c>
      <c r="O17" s="87"/>
      <c r="R17" s="1"/>
      <c r="S17" s="5"/>
      <c r="T17" s="1"/>
      <c r="U17" s="5"/>
      <c r="V17" s="5"/>
      <c r="W17" s="46"/>
      <c r="X17" s="5"/>
      <c r="Y17" s="46"/>
      <c r="AA17" s="126">
        <f t="shared" si="0"/>
        <v>0</v>
      </c>
      <c r="AB17" s="126">
        <f>+'Statement of income-6M'!E17-AA17</f>
        <v>0</v>
      </c>
      <c r="AC17" s="126">
        <f t="shared" si="1"/>
        <v>0</v>
      </c>
      <c r="AD17" s="126">
        <f>+'Statement of income-6M'!J17-AC17</f>
        <v>0</v>
      </c>
    </row>
    <row r="18" spans="1:30" ht="20.100000000000001" customHeight="1">
      <c r="A18" s="79" t="s">
        <v>101</v>
      </c>
      <c r="B18" s="87"/>
      <c r="E18" s="1">
        <f>+'Statement of income-6M'!E18-'Statement of income-3M'!R18</f>
        <v>537088</v>
      </c>
      <c r="F18" s="5"/>
      <c r="G18" s="1">
        <v>450786</v>
      </c>
      <c r="H18" s="5"/>
      <c r="I18" s="5"/>
      <c r="J18" s="1">
        <f>+'Statement of income-6M'!J18-'Statement of income-3M'!W18</f>
        <v>521602</v>
      </c>
      <c r="K18" s="5"/>
      <c r="L18" s="1">
        <v>436313</v>
      </c>
      <c r="N18" s="79" t="s">
        <v>101</v>
      </c>
      <c r="O18" s="87"/>
      <c r="R18" s="1">
        <v>525427</v>
      </c>
      <c r="S18" s="5"/>
      <c r="T18" s="1">
        <v>441149</v>
      </c>
      <c r="U18" s="5"/>
      <c r="V18" s="5"/>
      <c r="W18" s="1">
        <v>508568</v>
      </c>
      <c r="X18" s="5"/>
      <c r="Y18" s="1">
        <v>426040</v>
      </c>
      <c r="AA18" s="126">
        <f t="shared" si="0"/>
        <v>1062515</v>
      </c>
      <c r="AB18" s="126">
        <f>+'Statement of income-6M'!E18-AA18</f>
        <v>0</v>
      </c>
      <c r="AC18" s="126">
        <f t="shared" si="1"/>
        <v>1030170</v>
      </c>
      <c r="AD18" s="126">
        <f>+'Statement of income-6M'!J18-AC18</f>
        <v>0</v>
      </c>
    </row>
    <row r="19" spans="1:30" ht="20.100000000000001" customHeight="1">
      <c r="A19" s="79" t="s">
        <v>102</v>
      </c>
      <c r="B19" s="87" t="s">
        <v>258</v>
      </c>
      <c r="E19" s="1">
        <f>+'Statement of income-6M'!E19-'Statement of income-3M'!R19</f>
        <v>172092</v>
      </c>
      <c r="F19" s="5"/>
      <c r="G19" s="1">
        <v>167108</v>
      </c>
      <c r="H19" s="5"/>
      <c r="I19" s="5"/>
      <c r="J19" s="1">
        <f>+'Statement of income-6M'!J19-'Statement of income-3M'!W19</f>
        <v>172092</v>
      </c>
      <c r="K19" s="5"/>
      <c r="L19" s="3">
        <v>167108</v>
      </c>
      <c r="N19" s="79" t="s">
        <v>102</v>
      </c>
      <c r="O19" s="87">
        <v>26.3</v>
      </c>
      <c r="R19" s="46">
        <v>0</v>
      </c>
      <c r="S19" s="5"/>
      <c r="T19" s="46">
        <v>0</v>
      </c>
      <c r="U19" s="5"/>
      <c r="V19" s="5"/>
      <c r="W19" s="46">
        <v>0</v>
      </c>
      <c r="X19" s="5"/>
      <c r="Y19" s="46">
        <v>0</v>
      </c>
      <c r="AA19" s="126" t="s">
        <v>103</v>
      </c>
      <c r="AB19" s="126"/>
      <c r="AC19" s="126" t="s">
        <v>103</v>
      </c>
      <c r="AD19" s="126"/>
    </row>
    <row r="20" spans="1:30" ht="20.100000000000001" customHeight="1">
      <c r="A20" s="79" t="s">
        <v>104</v>
      </c>
      <c r="B20" s="87"/>
      <c r="E20" s="1">
        <f>+'Statement of income-6M'!E20-'Statement of income-3M'!R20</f>
        <v>44000</v>
      </c>
      <c r="F20" s="5"/>
      <c r="G20" s="1">
        <v>58333</v>
      </c>
      <c r="H20" s="5"/>
      <c r="I20" s="5"/>
      <c r="J20" s="46">
        <v>0</v>
      </c>
      <c r="K20" s="5"/>
      <c r="L20" s="46">
        <v>0</v>
      </c>
      <c r="N20" s="79" t="s">
        <v>104</v>
      </c>
      <c r="O20" s="87"/>
      <c r="R20" s="1">
        <v>51451</v>
      </c>
      <c r="S20" s="5"/>
      <c r="T20" s="1">
        <v>54720</v>
      </c>
      <c r="U20" s="5"/>
      <c r="V20" s="5"/>
      <c r="W20" s="46">
        <v>0</v>
      </c>
      <c r="X20" s="5"/>
      <c r="Y20" s="46">
        <v>0</v>
      </c>
      <c r="AA20" s="126" t="s">
        <v>103</v>
      </c>
      <c r="AB20" s="126"/>
      <c r="AC20" s="126" t="s">
        <v>103</v>
      </c>
      <c r="AD20" s="126"/>
    </row>
    <row r="21" spans="1:30" ht="20.100000000000001" customHeight="1">
      <c r="A21" s="160" t="s">
        <v>105</v>
      </c>
      <c r="B21" s="87"/>
      <c r="E21" s="1">
        <f>+'Statement of income-6M'!E21-'Statement of income-3M'!R21</f>
        <v>169563</v>
      </c>
      <c r="F21" s="5"/>
      <c r="G21" s="1">
        <v>160346</v>
      </c>
      <c r="H21" s="5"/>
      <c r="I21" s="5"/>
      <c r="J21" s="1">
        <f>+'Statement of income-6M'!J21-'Statement of income-3M'!W21</f>
        <v>169563</v>
      </c>
      <c r="K21" s="5"/>
      <c r="L21" s="1">
        <v>160346</v>
      </c>
      <c r="N21" s="160" t="s">
        <v>105</v>
      </c>
      <c r="O21" s="87"/>
      <c r="R21" s="1">
        <v>157917</v>
      </c>
      <c r="S21" s="5"/>
      <c r="T21" s="1">
        <v>169658</v>
      </c>
      <c r="U21" s="5"/>
      <c r="V21" s="5"/>
      <c r="W21" s="1">
        <v>157917</v>
      </c>
      <c r="X21" s="5"/>
      <c r="Y21" s="1">
        <v>169658</v>
      </c>
      <c r="AA21" s="126">
        <f t="shared" si="0"/>
        <v>327480</v>
      </c>
      <c r="AB21" s="126">
        <f>+'Statement of income-6M'!E21-AA21</f>
        <v>0</v>
      </c>
      <c r="AC21" s="126">
        <f t="shared" si="1"/>
        <v>327480</v>
      </c>
      <c r="AD21" s="126">
        <f>+'Statement of income-6M'!J21-AC21</f>
        <v>0</v>
      </c>
    </row>
    <row r="22" spans="1:30" ht="20.100000000000001" customHeight="1">
      <c r="A22" s="161" t="s">
        <v>108</v>
      </c>
      <c r="B22" s="87"/>
      <c r="E22" s="1">
        <f>+'Statement of income-6M'!E23-'Statement of income-3M'!R23</f>
        <v>107182</v>
      </c>
      <c r="F22" s="5"/>
      <c r="G22" s="3">
        <v>69975</v>
      </c>
      <c r="H22" s="5"/>
      <c r="I22" s="5"/>
      <c r="J22" s="1">
        <f>+'Statement of income-6M'!J23-'Statement of income-3M'!W23</f>
        <v>63209</v>
      </c>
      <c r="K22" s="5"/>
      <c r="L22" s="1">
        <v>40382</v>
      </c>
      <c r="N22" s="160" t="s">
        <v>106</v>
      </c>
      <c r="O22" s="87"/>
      <c r="R22" s="1">
        <v>0</v>
      </c>
      <c r="S22" s="5"/>
      <c r="T22" s="1">
        <v>0</v>
      </c>
      <c r="U22" s="5"/>
      <c r="V22" s="5"/>
      <c r="W22" s="1">
        <v>140600</v>
      </c>
      <c r="X22" s="5"/>
      <c r="Y22" s="1">
        <v>140600</v>
      </c>
      <c r="AA22" s="126"/>
      <c r="AB22" s="126"/>
      <c r="AC22" s="126"/>
      <c r="AD22" s="126"/>
    </row>
    <row r="23" spans="1:30" ht="20.100000000000001" customHeight="1">
      <c r="A23" s="162" t="s">
        <v>109</v>
      </c>
      <c r="B23" s="87"/>
      <c r="E23" s="2">
        <f>SUM(E18:E22)</f>
        <v>1029925</v>
      </c>
      <c r="F23" s="5"/>
      <c r="G23" s="2">
        <f>SUM(G18:G22)</f>
        <v>906548</v>
      </c>
      <c r="H23" s="5"/>
      <c r="I23" s="5"/>
      <c r="J23" s="2">
        <f>SUM(J18:J22)</f>
        <v>926466</v>
      </c>
      <c r="K23" s="5"/>
      <c r="L23" s="2">
        <f>SUM(L18:L22)</f>
        <v>804149</v>
      </c>
      <c r="N23" s="161" t="s">
        <v>108</v>
      </c>
      <c r="O23" s="87"/>
      <c r="R23" s="1">
        <v>115911</v>
      </c>
      <c r="S23" s="5"/>
      <c r="T23" s="1">
        <v>68110</v>
      </c>
      <c r="U23" s="5"/>
      <c r="V23" s="5"/>
      <c r="W23" s="1">
        <v>76387</v>
      </c>
      <c r="X23" s="5"/>
      <c r="Y23" s="1">
        <v>28614</v>
      </c>
      <c r="AA23" s="126">
        <f t="shared" ref="AA23:AA29" si="2">+E22+R23</f>
        <v>223093</v>
      </c>
      <c r="AB23" s="126">
        <f>+'Statement of income-6M'!E23-AA23</f>
        <v>0</v>
      </c>
      <c r="AC23" s="126">
        <f t="shared" ref="AC23:AC29" si="3">+J22+W23</f>
        <v>139596</v>
      </c>
      <c r="AD23" s="126">
        <f>+'Statement of income-6M'!J23-AC23</f>
        <v>0</v>
      </c>
    </row>
    <row r="24" spans="1:30" ht="20.100000000000001" customHeight="1">
      <c r="A24" s="161" t="s">
        <v>110</v>
      </c>
      <c r="B24" s="87"/>
      <c r="E24" s="2">
        <f>SUM(E14:E22)</f>
        <v>5714232</v>
      </c>
      <c r="F24" s="5"/>
      <c r="G24" s="2">
        <f>SUM(G14:G22)</f>
        <v>5676371</v>
      </c>
      <c r="H24" s="5"/>
      <c r="I24" s="5"/>
      <c r="J24" s="2">
        <f>SUM(J14:J22)</f>
        <v>5265475</v>
      </c>
      <c r="K24" s="5"/>
      <c r="L24" s="2">
        <f>SUM(L14:L22)</f>
        <v>5280002</v>
      </c>
      <c r="N24" s="162" t="s">
        <v>109</v>
      </c>
      <c r="O24" s="87"/>
      <c r="R24" s="2">
        <f>SUM(R18:R23)</f>
        <v>850706</v>
      </c>
      <c r="S24" s="5"/>
      <c r="T24" s="2">
        <f>SUM(T18:T23)</f>
        <v>733637</v>
      </c>
      <c r="U24" s="5"/>
      <c r="V24" s="5"/>
      <c r="W24" s="2">
        <f>SUM(W18:W23)</f>
        <v>883472</v>
      </c>
      <c r="X24" s="5"/>
      <c r="Y24" s="2">
        <f>SUM(Y18:Y23)</f>
        <v>764912</v>
      </c>
      <c r="Z24" s="126"/>
      <c r="AA24" s="126">
        <f t="shared" si="2"/>
        <v>1880631</v>
      </c>
      <c r="AB24" s="126">
        <f>+'Statement of income-6M'!E24-AA24</f>
        <v>0</v>
      </c>
      <c r="AC24" s="126">
        <f t="shared" si="3"/>
        <v>1809938</v>
      </c>
      <c r="AD24" s="126">
        <f>+'Statement of income-6M'!J24-AC24</f>
        <v>0</v>
      </c>
    </row>
    <row r="25" spans="1:30" ht="20.100000000000001" customHeight="1">
      <c r="A25" s="149"/>
      <c r="B25" s="87"/>
      <c r="E25" s="5"/>
      <c r="F25" s="5"/>
      <c r="G25" s="5"/>
      <c r="H25" s="5"/>
      <c r="I25" s="5"/>
      <c r="J25" s="5"/>
      <c r="K25" s="5"/>
      <c r="L25" s="5"/>
      <c r="N25" s="161" t="s">
        <v>110</v>
      </c>
      <c r="O25" s="87"/>
      <c r="R25" s="2">
        <f>SUM(R14:R23)</f>
        <v>5507210</v>
      </c>
      <c r="S25" s="5"/>
      <c r="T25" s="2">
        <f>SUM(T14:T23)</f>
        <v>5459191</v>
      </c>
      <c r="U25" s="5"/>
      <c r="V25" s="5"/>
      <c r="W25" s="2">
        <f>SUM(W14:W23)</f>
        <v>5226194</v>
      </c>
      <c r="X25" s="5"/>
      <c r="Y25" s="2">
        <f>SUM(Y14:Y23)</f>
        <v>5248165</v>
      </c>
      <c r="AA25" s="126">
        <f t="shared" si="2"/>
        <v>11221442</v>
      </c>
      <c r="AB25" s="126">
        <f>+'Statement of income-6M'!E25-AA25</f>
        <v>0</v>
      </c>
      <c r="AC25" s="126">
        <f t="shared" si="3"/>
        <v>10491669</v>
      </c>
      <c r="AD25" s="126">
        <f>+'Statement of income-6M'!J25-AC25</f>
        <v>0</v>
      </c>
    </row>
    <row r="26" spans="1:30" ht="15.75">
      <c r="A26" s="146" t="s">
        <v>111</v>
      </c>
      <c r="B26" s="163"/>
      <c r="E26" s="5"/>
      <c r="F26" s="5"/>
      <c r="G26" s="5"/>
      <c r="H26" s="5"/>
      <c r="I26" s="5"/>
      <c r="J26" s="1"/>
      <c r="K26" s="5"/>
      <c r="L26" s="5"/>
      <c r="N26" s="149"/>
      <c r="O26" s="87"/>
      <c r="R26" s="5"/>
      <c r="S26" s="5"/>
      <c r="T26" s="5"/>
      <c r="U26" s="5"/>
      <c r="V26" s="5"/>
      <c r="W26" s="5"/>
      <c r="X26" s="5"/>
      <c r="Y26" s="5"/>
      <c r="AA26" s="126">
        <f t="shared" si="2"/>
        <v>0</v>
      </c>
      <c r="AB26" s="126">
        <f>+'Statement of income-6M'!E26-AA26</f>
        <v>0</v>
      </c>
      <c r="AC26" s="126">
        <f t="shared" si="3"/>
        <v>0</v>
      </c>
      <c r="AD26" s="126">
        <f>+'Statement of income-6M'!J26-AC26</f>
        <v>0</v>
      </c>
    </row>
    <row r="27" spans="1:30" ht="20.100000000000001" customHeight="1">
      <c r="A27" s="77" t="s">
        <v>112</v>
      </c>
      <c r="B27" s="87"/>
      <c r="E27" s="1">
        <f>+'Statement of income-6M'!E28-'Statement of income-3M'!R28</f>
        <v>2087225</v>
      </c>
      <c r="F27" s="5"/>
      <c r="G27" s="1">
        <v>2014676</v>
      </c>
      <c r="H27" s="5"/>
      <c r="I27" s="5"/>
      <c r="J27" s="1">
        <f>+'Statement of income-6M'!J28-W28</f>
        <v>1869039</v>
      </c>
      <c r="K27" s="5"/>
      <c r="L27" s="1">
        <v>1833790</v>
      </c>
      <c r="N27" s="146" t="s">
        <v>111</v>
      </c>
      <c r="O27" s="163"/>
      <c r="R27" s="5"/>
      <c r="S27" s="5"/>
      <c r="T27" s="5"/>
      <c r="U27" s="5"/>
      <c r="V27" s="5"/>
      <c r="W27" s="1"/>
      <c r="X27" s="5"/>
      <c r="Y27" s="5"/>
      <c r="AA27" s="126">
        <f t="shared" si="2"/>
        <v>0</v>
      </c>
      <c r="AB27" s="126">
        <f>+'Statement of income-6M'!E27-AA27</f>
        <v>0</v>
      </c>
      <c r="AC27" s="126">
        <f t="shared" si="3"/>
        <v>0</v>
      </c>
      <c r="AD27" s="126">
        <f>+'Statement of income-6M'!J27-AC27</f>
        <v>0</v>
      </c>
    </row>
    <row r="28" spans="1:30" ht="20.100000000000001" customHeight="1">
      <c r="A28" s="77" t="s">
        <v>113</v>
      </c>
      <c r="B28" s="87">
        <v>23</v>
      </c>
      <c r="E28" s="1">
        <f>+'Statement of income-6M'!E29-'Statement of income-3M'!R29</f>
        <v>44898</v>
      </c>
      <c r="F28" s="5"/>
      <c r="G28" s="1">
        <v>55182</v>
      </c>
      <c r="H28" s="5"/>
      <c r="I28" s="5"/>
      <c r="J28" s="1">
        <f>+'Statement of income-6M'!J29-W29</f>
        <v>35667</v>
      </c>
      <c r="K28" s="5"/>
      <c r="L28" s="1">
        <v>45811</v>
      </c>
      <c r="N28" s="77" t="s">
        <v>112</v>
      </c>
      <c r="O28" s="87"/>
      <c r="R28" s="1">
        <v>2140562</v>
      </c>
      <c r="S28" s="5"/>
      <c r="T28" s="1">
        <v>1990467</v>
      </c>
      <c r="U28" s="5"/>
      <c r="V28" s="5"/>
      <c r="W28" s="1">
        <v>1969027</v>
      </c>
      <c r="X28" s="5"/>
      <c r="Y28" s="1">
        <v>1828311</v>
      </c>
      <c r="AA28" s="126">
        <f t="shared" si="2"/>
        <v>4227787</v>
      </c>
      <c r="AB28" s="126">
        <f>+'Statement of income-6M'!E28-AA28</f>
        <v>0</v>
      </c>
      <c r="AC28" s="126">
        <f t="shared" si="3"/>
        <v>3838066</v>
      </c>
      <c r="AD28" s="126">
        <f>+'Statement of income-6M'!J28-AC28</f>
        <v>0</v>
      </c>
    </row>
    <row r="29" spans="1:30" ht="20.100000000000001" customHeight="1">
      <c r="A29" s="77" t="s">
        <v>259</v>
      </c>
      <c r="B29" s="87"/>
      <c r="E29" s="1"/>
      <c r="F29" s="5"/>
      <c r="G29" s="5"/>
      <c r="H29" s="5"/>
      <c r="I29" s="5"/>
      <c r="J29" s="1"/>
      <c r="K29" s="5"/>
      <c r="L29" s="5"/>
      <c r="N29" s="77" t="s">
        <v>113</v>
      </c>
      <c r="O29" s="87">
        <v>21</v>
      </c>
      <c r="R29" s="1">
        <v>46054</v>
      </c>
      <c r="S29" s="5"/>
      <c r="T29" s="1">
        <v>38306</v>
      </c>
      <c r="U29" s="5"/>
      <c r="V29" s="5"/>
      <c r="W29" s="1">
        <v>30804</v>
      </c>
      <c r="X29" s="5"/>
      <c r="Y29" s="1">
        <v>27993</v>
      </c>
      <c r="AA29" s="126">
        <f t="shared" si="2"/>
        <v>90952</v>
      </c>
      <c r="AB29" s="126">
        <f>+'Statement of income-6M'!E29-AA29</f>
        <v>0</v>
      </c>
      <c r="AC29" s="126">
        <f t="shared" si="3"/>
        <v>66471</v>
      </c>
      <c r="AD29" s="126">
        <f>+'Statement of income-6M'!J29-AC29</f>
        <v>0</v>
      </c>
    </row>
    <row r="30" spans="1:30" ht="20.100000000000001" customHeight="1">
      <c r="A30" s="82" t="s">
        <v>115</v>
      </c>
      <c r="B30" s="87"/>
      <c r="E30" s="1">
        <f>+'Statement of income-6M'!E32-'Statement of income-3M'!R32</f>
        <v>-268</v>
      </c>
      <c r="F30" s="5"/>
      <c r="G30" s="1">
        <v>1434</v>
      </c>
      <c r="H30" s="5"/>
      <c r="I30" s="5"/>
      <c r="J30" s="1">
        <f>+'Statement of income-6M'!J32-W32</f>
        <v>-129</v>
      </c>
      <c r="K30" s="5"/>
      <c r="L30" s="1">
        <v>1422</v>
      </c>
      <c r="N30" s="77" t="s">
        <v>142</v>
      </c>
      <c r="O30" s="87"/>
      <c r="R30" s="1">
        <v>0</v>
      </c>
      <c r="S30" s="5"/>
      <c r="T30" s="1">
        <v>4341</v>
      </c>
      <c r="U30" s="5"/>
      <c r="V30" s="5"/>
      <c r="W30" s="1">
        <v>0</v>
      </c>
      <c r="X30" s="5"/>
      <c r="Y30" s="1">
        <v>4341</v>
      </c>
      <c r="AA30" s="126"/>
      <c r="AB30" s="126"/>
      <c r="AC30" s="126"/>
      <c r="AD30" s="126"/>
    </row>
    <row r="31" spans="1:30" ht="20.100000000000001" customHeight="1">
      <c r="A31" s="79" t="s">
        <v>116</v>
      </c>
      <c r="B31" s="87"/>
      <c r="E31" s="2">
        <f>SUM(E27:E30)</f>
        <v>2131855</v>
      </c>
      <c r="F31" s="5"/>
      <c r="G31" s="2">
        <f>SUM(G27:G30)</f>
        <v>2071292</v>
      </c>
      <c r="H31" s="5"/>
      <c r="I31" s="5"/>
      <c r="J31" s="2">
        <f>SUM(J27:J30)</f>
        <v>1904577</v>
      </c>
      <c r="K31" s="5"/>
      <c r="L31" s="2">
        <f>SUM(L27:L30)</f>
        <v>1881023</v>
      </c>
      <c r="N31" s="77" t="s">
        <v>114</v>
      </c>
      <c r="O31" s="87"/>
      <c r="R31" s="5"/>
      <c r="S31" s="5"/>
      <c r="T31" s="5"/>
      <c r="U31" s="5"/>
      <c r="V31" s="5"/>
      <c r="W31" s="5"/>
      <c r="X31" s="5"/>
      <c r="Y31" s="5"/>
      <c r="AA31" s="126">
        <f t="shared" ref="AA31:AA47" si="4">+E29+R31</f>
        <v>0</v>
      </c>
      <c r="AB31" s="126">
        <f>+'Statement of income-6M'!E30-AA31</f>
        <v>0</v>
      </c>
      <c r="AC31" s="126">
        <f t="shared" ref="AC31:AC47" si="5">+J29+W31</f>
        <v>0</v>
      </c>
      <c r="AD31" s="126">
        <f>+'Statement of income-6M'!J30-AC31</f>
        <v>0</v>
      </c>
    </row>
    <row r="32" spans="1:30" ht="20.100000000000001" customHeight="1">
      <c r="A32" s="149"/>
      <c r="B32" s="87"/>
      <c r="E32" s="5"/>
      <c r="F32" s="5"/>
      <c r="G32" s="5"/>
      <c r="H32" s="5"/>
      <c r="I32" s="5"/>
      <c r="J32" s="5"/>
      <c r="K32" s="5"/>
      <c r="L32" s="5"/>
      <c r="N32" s="82" t="s">
        <v>115</v>
      </c>
      <c r="O32" s="87"/>
      <c r="R32" s="1">
        <v>1648</v>
      </c>
      <c r="S32" s="5"/>
      <c r="T32" s="1">
        <v>356</v>
      </c>
      <c r="U32" s="5"/>
      <c r="V32" s="5"/>
      <c r="W32" s="1">
        <v>1668</v>
      </c>
      <c r="X32" s="5"/>
      <c r="Y32" s="1">
        <v>509</v>
      </c>
      <c r="AA32" s="126">
        <f t="shared" si="4"/>
        <v>1380</v>
      </c>
      <c r="AB32" s="126">
        <f>+'Statement of income-6M'!E31-AA32</f>
        <v>-1380</v>
      </c>
      <c r="AC32" s="126">
        <f t="shared" si="5"/>
        <v>1539</v>
      </c>
      <c r="AD32" s="126">
        <f>+'Statement of income-6M'!J31-AC32</f>
        <v>-1539</v>
      </c>
    </row>
    <row r="33" spans="1:30" ht="20.100000000000001" customHeight="1">
      <c r="A33" s="149" t="s">
        <v>117</v>
      </c>
      <c r="B33" s="87"/>
      <c r="E33" s="1">
        <f>+'Statement of income-6M'!E35-'Statement of income-3M'!R35</f>
        <v>557964</v>
      </c>
      <c r="F33" s="5"/>
      <c r="G33" s="1">
        <v>574148</v>
      </c>
      <c r="H33" s="5"/>
      <c r="I33" s="5"/>
      <c r="J33" s="1">
        <f>+'Statement of income-6M'!J35-'Statement of income-3M'!W35</f>
        <v>519185</v>
      </c>
      <c r="K33" s="5"/>
      <c r="L33" s="1">
        <v>540170</v>
      </c>
      <c r="N33" s="79" t="s">
        <v>116</v>
      </c>
      <c r="O33" s="87"/>
      <c r="R33" s="2">
        <f>SUM(R28:R32)</f>
        <v>2188264</v>
      </c>
      <c r="S33" s="5"/>
      <c r="T33" s="2">
        <f>SUM(T28:T32)</f>
        <v>2033470</v>
      </c>
      <c r="U33" s="5"/>
      <c r="V33" s="5"/>
      <c r="W33" s="2">
        <f>SUM(W28:W32)</f>
        <v>2001499</v>
      </c>
      <c r="X33" s="5"/>
      <c r="Y33" s="2">
        <f>SUM(Y28:Y32)</f>
        <v>1861154</v>
      </c>
      <c r="AA33" s="126">
        <f t="shared" si="4"/>
        <v>4320119</v>
      </c>
      <c r="AB33" s="126">
        <f>+'Statement of income-6M'!E32-AA33</f>
        <v>-4318739</v>
      </c>
      <c r="AC33" s="126">
        <f t="shared" si="5"/>
        <v>3906076</v>
      </c>
      <c r="AD33" s="126">
        <f>+'Statement of income-6M'!J32-AC33</f>
        <v>-3904537</v>
      </c>
    </row>
    <row r="34" spans="1:30" ht="20.100000000000001" customHeight="1">
      <c r="A34" s="149" t="s">
        <v>118</v>
      </c>
      <c r="B34" s="87"/>
      <c r="E34" s="45">
        <f>+'Statement of income-6M'!E36-'Statement of income-3M'!R36</f>
        <v>1985818</v>
      </c>
      <c r="F34" s="5"/>
      <c r="G34" s="45">
        <v>1948740</v>
      </c>
      <c r="H34" s="5"/>
      <c r="I34" s="5"/>
      <c r="J34" s="45">
        <f>+'Statement of income-6M'!J36-'Statement of income-3M'!W36</f>
        <v>1877923</v>
      </c>
      <c r="K34" s="5"/>
      <c r="L34" s="45">
        <v>1901078</v>
      </c>
      <c r="N34" s="149"/>
      <c r="O34" s="87"/>
      <c r="R34" s="5"/>
      <c r="S34" s="5"/>
      <c r="T34" s="5"/>
      <c r="U34" s="5"/>
      <c r="V34" s="5"/>
      <c r="W34" s="5"/>
      <c r="X34" s="5"/>
      <c r="Y34" s="5"/>
      <c r="AA34" s="126">
        <f t="shared" si="4"/>
        <v>0</v>
      </c>
      <c r="AB34" s="126">
        <f>+'Statement of income-6M'!E33-AA34</f>
        <v>4320119</v>
      </c>
      <c r="AC34" s="126">
        <f t="shared" si="5"/>
        <v>0</v>
      </c>
      <c r="AD34" s="126">
        <f>+'Statement of income-6M'!J33-AC34</f>
        <v>3906076</v>
      </c>
    </row>
    <row r="35" spans="1:30" ht="15.75">
      <c r="A35" s="76" t="s">
        <v>119</v>
      </c>
      <c r="B35" s="87"/>
      <c r="E35" s="1">
        <f>E24-SUM(E31:E34)</f>
        <v>1038595</v>
      </c>
      <c r="F35" s="5"/>
      <c r="G35" s="1">
        <f>G24-SUM(G31:G34)</f>
        <v>1082191</v>
      </c>
      <c r="H35" s="5"/>
      <c r="I35" s="5"/>
      <c r="J35" s="1">
        <f>J24-SUM(J31:J34)</f>
        <v>963790</v>
      </c>
      <c r="K35" s="5"/>
      <c r="L35" s="1">
        <f>L24-SUM(L31:L34)</f>
        <v>957731</v>
      </c>
      <c r="N35" s="149" t="s">
        <v>117</v>
      </c>
      <c r="O35" s="87"/>
      <c r="R35" s="1">
        <v>558475</v>
      </c>
      <c r="S35" s="5"/>
      <c r="T35" s="1">
        <v>526972</v>
      </c>
      <c r="U35" s="5"/>
      <c r="V35" s="5"/>
      <c r="W35" s="1">
        <v>531235</v>
      </c>
      <c r="X35" s="5"/>
      <c r="Y35" s="1">
        <v>541347</v>
      </c>
      <c r="AA35" s="126">
        <f t="shared" si="4"/>
        <v>1116439</v>
      </c>
      <c r="AB35" s="126">
        <f>+'Statement of income-6M'!E34-AA35</f>
        <v>-1116439</v>
      </c>
      <c r="AC35" s="126">
        <f t="shared" si="5"/>
        <v>1050420</v>
      </c>
      <c r="AD35" s="126">
        <f>+'Statement of income-6M'!J34-AC35</f>
        <v>-1050420</v>
      </c>
    </row>
    <row r="36" spans="1:30" ht="20.100000000000001" customHeight="1">
      <c r="A36" s="76" t="s">
        <v>120</v>
      </c>
      <c r="B36" s="87">
        <v>24</v>
      </c>
      <c r="E36" s="1">
        <f>+'Statement of income-6M'!E38-'Statement of income-3M'!R38</f>
        <v>207239</v>
      </c>
      <c r="F36" s="5"/>
      <c r="G36" s="5">
        <v>218472</v>
      </c>
      <c r="H36" s="5"/>
      <c r="I36" s="5"/>
      <c r="J36" s="1">
        <f>+'Statement of income-6M'!J38-'Statement of income-3M'!W38</f>
        <v>193085</v>
      </c>
      <c r="K36" s="5"/>
      <c r="L36" s="5">
        <v>190154</v>
      </c>
      <c r="N36" s="149" t="s">
        <v>118</v>
      </c>
      <c r="O36" s="87"/>
      <c r="R36" s="45">
        <v>2088958</v>
      </c>
      <c r="S36" s="5"/>
      <c r="T36" s="45">
        <v>2093900</v>
      </c>
      <c r="U36" s="5"/>
      <c r="V36" s="5"/>
      <c r="W36" s="45">
        <v>1991657</v>
      </c>
      <c r="X36" s="5"/>
      <c r="Y36" s="45">
        <v>2043803</v>
      </c>
      <c r="AA36" s="126">
        <f t="shared" si="4"/>
        <v>4074776</v>
      </c>
      <c r="AB36" s="126">
        <f>+'Statement of income-6M'!E35-AA36</f>
        <v>-2958337</v>
      </c>
      <c r="AC36" s="126">
        <f t="shared" si="5"/>
        <v>3869580</v>
      </c>
      <c r="AD36" s="126">
        <f>+'Statement of income-6M'!J35-AC36</f>
        <v>-2819160</v>
      </c>
    </row>
    <row r="37" spans="1:30" ht="20.100000000000001" customHeight="1" thickBot="1">
      <c r="A37" s="84" t="s">
        <v>121</v>
      </c>
      <c r="B37" s="164"/>
      <c r="E37" s="4">
        <f>E35-E36</f>
        <v>831356</v>
      </c>
      <c r="F37" s="5"/>
      <c r="G37" s="4">
        <f>G35-G36</f>
        <v>863719</v>
      </c>
      <c r="H37" s="5"/>
      <c r="I37" s="5"/>
      <c r="J37" s="4">
        <f>J35-J36</f>
        <v>770705</v>
      </c>
      <c r="K37" s="5"/>
      <c r="L37" s="4">
        <f>L35-L36</f>
        <v>767577</v>
      </c>
      <c r="N37" s="76" t="s">
        <v>119</v>
      </c>
      <c r="O37" s="87"/>
      <c r="R37" s="68">
        <f>R25-SUM(R33:R36)</f>
        <v>671513</v>
      </c>
      <c r="S37" s="5"/>
      <c r="T37" s="1">
        <f>T25-SUM(T33:T36)</f>
        <v>804849</v>
      </c>
      <c r="U37" s="5"/>
      <c r="V37" s="5"/>
      <c r="W37" s="1">
        <f>W25-SUM(W33:W36)</f>
        <v>701803</v>
      </c>
      <c r="X37" s="5"/>
      <c r="Y37" s="1">
        <f>Y25-SUM(Y33:Y36)</f>
        <v>801861</v>
      </c>
      <c r="AA37" s="126">
        <f t="shared" si="4"/>
        <v>1710108</v>
      </c>
      <c r="AB37" s="126">
        <f>+'Statement of income-6M'!E36-AA37</f>
        <v>2364668</v>
      </c>
      <c r="AC37" s="126">
        <f t="shared" si="5"/>
        <v>1665593</v>
      </c>
      <c r="AD37" s="126">
        <f>+'Statement of income-6M'!J36-AC37</f>
        <v>2203987</v>
      </c>
    </row>
    <row r="38" spans="1:30" ht="20.100000000000001" customHeight="1" thickTop="1">
      <c r="A38" s="149"/>
      <c r="B38" s="87"/>
      <c r="E38" s="5"/>
      <c r="F38" s="5"/>
      <c r="G38" s="5"/>
      <c r="H38" s="5"/>
      <c r="I38" s="5"/>
      <c r="J38" s="5"/>
      <c r="K38" s="5"/>
      <c r="L38" s="5"/>
      <c r="N38" s="76" t="s">
        <v>120</v>
      </c>
      <c r="O38" s="87">
        <v>22</v>
      </c>
      <c r="R38" s="5">
        <v>132306</v>
      </c>
      <c r="S38" s="5"/>
      <c r="T38" s="5">
        <v>160833</v>
      </c>
      <c r="U38" s="5"/>
      <c r="V38" s="5"/>
      <c r="W38" s="5">
        <v>111185</v>
      </c>
      <c r="X38" s="5"/>
      <c r="Y38" s="5">
        <v>132084</v>
      </c>
      <c r="AA38" s="126">
        <f t="shared" si="4"/>
        <v>339545</v>
      </c>
      <c r="AB38" s="126">
        <f>+'Statement of income-6M'!E37-AA38</f>
        <v>1370563</v>
      </c>
      <c r="AC38" s="126">
        <f t="shared" si="5"/>
        <v>304270</v>
      </c>
      <c r="AD38" s="126">
        <f>+'Statement of income-6M'!J37-AC38</f>
        <v>1361323</v>
      </c>
    </row>
    <row r="39" spans="1:30" ht="20.100000000000001" customHeight="1" thickBot="1">
      <c r="A39" s="96" t="s">
        <v>122</v>
      </c>
      <c r="B39" s="164"/>
      <c r="E39" s="5"/>
      <c r="F39" s="5"/>
      <c r="G39" s="5"/>
      <c r="H39" s="5"/>
      <c r="I39" s="5"/>
      <c r="J39" s="5"/>
      <c r="K39" s="5"/>
      <c r="L39" s="5"/>
      <c r="N39" s="84" t="s">
        <v>121</v>
      </c>
      <c r="O39" s="164"/>
      <c r="R39" s="21">
        <f>R37-R38</f>
        <v>539207</v>
      </c>
      <c r="S39" s="5"/>
      <c r="T39" s="4">
        <f>T37-T38</f>
        <v>644016</v>
      </c>
      <c r="U39" s="5"/>
      <c r="V39" s="5"/>
      <c r="W39" s="21">
        <f>W37-W38</f>
        <v>590618</v>
      </c>
      <c r="X39" s="5"/>
      <c r="Y39" s="4">
        <f>Y37-Y38</f>
        <v>669777</v>
      </c>
      <c r="AA39" s="126">
        <f t="shared" si="4"/>
        <v>1370563</v>
      </c>
      <c r="AB39" s="126">
        <f>+'Statement of income-6M'!E38-AA39</f>
        <v>-1031018</v>
      </c>
      <c r="AC39" s="126">
        <f t="shared" si="5"/>
        <v>1361323</v>
      </c>
      <c r="AD39" s="126">
        <f>+'Statement of income-6M'!J38-AC39</f>
        <v>-1057053</v>
      </c>
    </row>
    <row r="40" spans="1:30" ht="20.100000000000001" customHeight="1" thickTop="1">
      <c r="A40" s="77" t="s">
        <v>124</v>
      </c>
      <c r="B40" s="164"/>
      <c r="E40" s="24">
        <f>+E37-E41</f>
        <v>822039</v>
      </c>
      <c r="F40" s="5"/>
      <c r="G40" s="5">
        <f>+G37-G41</f>
        <v>841878</v>
      </c>
      <c r="H40" s="5"/>
      <c r="I40" s="5"/>
      <c r="J40" s="5">
        <f>+J37</f>
        <v>770705</v>
      </c>
      <c r="K40" s="5"/>
      <c r="L40" s="24">
        <f>L37</f>
        <v>767577</v>
      </c>
      <c r="N40" s="149"/>
      <c r="O40" s="87"/>
      <c r="R40" s="5"/>
      <c r="S40" s="5"/>
      <c r="T40" s="5"/>
      <c r="U40" s="5"/>
      <c r="V40" s="5"/>
      <c r="W40" s="5"/>
      <c r="X40" s="5"/>
      <c r="Y40" s="5"/>
      <c r="AA40" s="126">
        <f t="shared" si="4"/>
        <v>0</v>
      </c>
      <c r="AB40" s="126">
        <f>+'Statement of income-6M'!E39-AA40</f>
        <v>1370563</v>
      </c>
      <c r="AC40" s="126">
        <f t="shared" si="5"/>
        <v>0</v>
      </c>
      <c r="AD40" s="126">
        <f>+'Statement of income-6M'!J39-AC40</f>
        <v>1361323</v>
      </c>
    </row>
    <row r="41" spans="1:30" ht="15.75">
      <c r="A41" s="77" t="s">
        <v>125</v>
      </c>
      <c r="B41" s="164"/>
      <c r="E41" s="1">
        <f>+'Statement of income-6M'!E43-'Statement of income-3M'!R43</f>
        <v>9317</v>
      </c>
      <c r="F41" s="5"/>
      <c r="G41" s="24">
        <v>21841</v>
      </c>
      <c r="H41" s="5"/>
      <c r="I41" s="5"/>
      <c r="J41" s="46">
        <f>+J38</f>
        <v>0</v>
      </c>
      <c r="K41" s="5"/>
      <c r="L41" s="46">
        <v>0</v>
      </c>
      <c r="N41" s="96" t="s">
        <v>123</v>
      </c>
      <c r="O41" s="164"/>
      <c r="R41" s="5"/>
      <c r="S41" s="5"/>
      <c r="T41" s="5"/>
      <c r="U41" s="5"/>
      <c r="V41" s="5"/>
      <c r="W41" s="5"/>
      <c r="X41" s="5"/>
      <c r="Y41" s="5"/>
      <c r="AA41" s="126">
        <f t="shared" si="4"/>
        <v>0</v>
      </c>
      <c r="AB41" s="126">
        <f>+'Statement of income-6M'!E40-AA41</f>
        <v>0</v>
      </c>
      <c r="AC41" s="126">
        <f t="shared" si="5"/>
        <v>0</v>
      </c>
      <c r="AD41" s="126">
        <f>+'Statement of income-6M'!J40-AC41</f>
        <v>0</v>
      </c>
    </row>
    <row r="42" spans="1:30" ht="20.100000000000001" customHeight="1" thickBot="1">
      <c r="A42" s="77"/>
      <c r="B42" s="164"/>
      <c r="E42" s="4">
        <f>E37</f>
        <v>831356</v>
      </c>
      <c r="F42" s="5"/>
      <c r="G42" s="4">
        <f>SUM(G40:G41)</f>
        <v>863719</v>
      </c>
      <c r="H42" s="5"/>
      <c r="I42" s="5"/>
      <c r="J42" s="4">
        <f>SUM(J40:J41)</f>
        <v>770705</v>
      </c>
      <c r="K42" s="5"/>
      <c r="L42" s="4">
        <f>SUM(L40:L41)</f>
        <v>767577</v>
      </c>
      <c r="N42" s="77" t="s">
        <v>124</v>
      </c>
      <c r="O42" s="164"/>
      <c r="R42" s="24">
        <f>+R39-R43</f>
        <v>524266</v>
      </c>
      <c r="S42" s="5"/>
      <c r="T42" s="5">
        <f>+T39-T43</f>
        <v>617310</v>
      </c>
      <c r="U42" s="5"/>
      <c r="V42" s="5"/>
      <c r="W42" s="5">
        <f>+W39</f>
        <v>590618</v>
      </c>
      <c r="X42" s="5"/>
      <c r="Y42" s="24">
        <f>Y39</f>
        <v>669777</v>
      </c>
      <c r="AA42" s="126">
        <f t="shared" si="4"/>
        <v>1346305</v>
      </c>
      <c r="AB42" s="126">
        <f>+'Statement of income-6M'!E41-AA42</f>
        <v>-1346305</v>
      </c>
      <c r="AC42" s="126">
        <f t="shared" si="5"/>
        <v>1361323</v>
      </c>
      <c r="AD42" s="126">
        <f>+'Statement of income-6M'!J41-AC42</f>
        <v>-1361323</v>
      </c>
    </row>
    <row r="43" spans="1:30" ht="20.100000000000001" customHeight="1" thickTop="1">
      <c r="A43" s="149"/>
      <c r="B43" s="87"/>
      <c r="E43" s="5"/>
      <c r="F43" s="5"/>
      <c r="G43" s="5"/>
      <c r="H43" s="5"/>
      <c r="I43" s="5"/>
      <c r="J43" s="5"/>
      <c r="K43" s="5"/>
      <c r="L43" s="5"/>
      <c r="N43" s="77" t="s">
        <v>125</v>
      </c>
      <c r="O43" s="164"/>
      <c r="R43" s="24">
        <v>14941</v>
      </c>
      <c r="S43" s="5"/>
      <c r="T43" s="24">
        <v>26706</v>
      </c>
      <c r="U43" s="5"/>
      <c r="V43" s="5"/>
      <c r="W43" s="46">
        <v>0</v>
      </c>
      <c r="X43" s="5"/>
      <c r="Y43" s="46">
        <v>0</v>
      </c>
      <c r="AA43" s="126">
        <f t="shared" si="4"/>
        <v>24258</v>
      </c>
      <c r="AB43" s="126">
        <f>+'Statement of income-6M'!E42-AA43</f>
        <v>1322047</v>
      </c>
      <c r="AC43" s="126">
        <f t="shared" si="5"/>
        <v>0</v>
      </c>
      <c r="AD43" s="126">
        <f>+'Statement of income-6M'!J42-AC43</f>
        <v>1361323</v>
      </c>
    </row>
    <row r="44" spans="1:30" ht="20.100000000000001" customHeight="1" thickBot="1">
      <c r="A44" s="165" t="s">
        <v>126</v>
      </c>
      <c r="B44" s="158"/>
      <c r="C44" s="166" t="s">
        <v>127</v>
      </c>
      <c r="E44" s="22">
        <f>+E40/E45*1000</f>
        <v>3.2881559999999999</v>
      </c>
      <c r="F44" s="5"/>
      <c r="G44" s="22">
        <f>+G40/G45*1000</f>
        <v>3.3675120000000001</v>
      </c>
      <c r="H44" s="5"/>
      <c r="I44" s="5"/>
      <c r="J44" s="22">
        <f>+J40/J45*1000</f>
        <v>3.0828199999999999</v>
      </c>
      <c r="K44" s="5"/>
      <c r="L44" s="22">
        <f>+L40/L45*1000</f>
        <v>3.0703079999999998</v>
      </c>
      <c r="N44" s="77"/>
      <c r="O44" s="164"/>
      <c r="R44" s="4">
        <f>R39</f>
        <v>539207</v>
      </c>
      <c r="S44" s="5"/>
      <c r="T44" s="4">
        <f>SUM(T42:T43)</f>
        <v>644016</v>
      </c>
      <c r="U44" s="5"/>
      <c r="V44" s="5"/>
      <c r="W44" s="4">
        <f>SUM(W42:W43)</f>
        <v>590618</v>
      </c>
      <c r="X44" s="5"/>
      <c r="Y44" s="4">
        <f>SUM(Y42:Y43)</f>
        <v>669777</v>
      </c>
      <c r="AA44" s="126">
        <f t="shared" si="4"/>
        <v>1370563</v>
      </c>
      <c r="AB44" s="126">
        <f>+'Statement of income-6M'!E43-AA44</f>
        <v>-1346305</v>
      </c>
      <c r="AC44" s="126">
        <f t="shared" si="5"/>
        <v>1361323</v>
      </c>
      <c r="AD44" s="126">
        <f>+'Statement of income-6M'!J43-AC44</f>
        <v>-1361323</v>
      </c>
    </row>
    <row r="45" spans="1:30" ht="20.100000000000001" customHeight="1" thickTop="1">
      <c r="A45" s="167" t="s">
        <v>128</v>
      </c>
      <c r="B45" s="158"/>
      <c r="C45" s="166" t="s">
        <v>129</v>
      </c>
      <c r="E45" s="19">
        <v>250000000</v>
      </c>
      <c r="F45" s="5"/>
      <c r="G45" s="19">
        <v>250000000</v>
      </c>
      <c r="H45" s="5"/>
      <c r="I45" s="5"/>
      <c r="J45" s="19">
        <v>250000000</v>
      </c>
      <c r="K45" s="5"/>
      <c r="L45" s="19">
        <v>250000000</v>
      </c>
      <c r="N45" s="149"/>
      <c r="O45" s="87"/>
      <c r="R45" s="5"/>
      <c r="S45" s="5"/>
      <c r="T45" s="5"/>
      <c r="U45" s="5"/>
      <c r="V45" s="5"/>
      <c r="W45" s="5"/>
      <c r="X45" s="5"/>
      <c r="Y45" s="5"/>
      <c r="AA45" s="126">
        <f t="shared" si="4"/>
        <v>0</v>
      </c>
      <c r="AB45" s="126">
        <f>+'Statement of income-6M'!E44-AA45</f>
        <v>1370563</v>
      </c>
      <c r="AC45" s="126">
        <f t="shared" si="5"/>
        <v>0</v>
      </c>
      <c r="AD45" s="126">
        <f>+'Statement of income-6M'!J44-AC45</f>
        <v>1361323</v>
      </c>
    </row>
    <row r="46" spans="1:30" ht="20.100000000000001" customHeight="1">
      <c r="A46" s="167"/>
      <c r="B46" s="158"/>
      <c r="C46" s="166"/>
      <c r="E46" s="19"/>
      <c r="F46" s="5"/>
      <c r="G46" s="19"/>
      <c r="H46" s="5"/>
      <c r="I46" s="5"/>
      <c r="J46" s="19"/>
      <c r="K46" s="5"/>
      <c r="L46" s="19"/>
      <c r="N46" s="165" t="s">
        <v>126</v>
      </c>
      <c r="O46" s="158"/>
      <c r="P46" s="166" t="s">
        <v>127</v>
      </c>
      <c r="R46" s="22">
        <f>+R42/R47*1000</f>
        <v>2.097064</v>
      </c>
      <c r="S46" s="5"/>
      <c r="T46" s="22">
        <f>+T42/T47*1000</f>
        <v>2.4692400000000001</v>
      </c>
      <c r="U46" s="5"/>
      <c r="V46" s="5"/>
      <c r="W46" s="22">
        <f>+W42/W47*1000</f>
        <v>2.3624719999999999</v>
      </c>
      <c r="X46" s="5"/>
      <c r="Y46" s="22">
        <f>+Y42/Y47*1000</f>
        <v>2.6791079999999998</v>
      </c>
      <c r="AA46" s="126">
        <f t="shared" si="4"/>
        <v>5.3852200000000003</v>
      </c>
      <c r="AB46" s="126">
        <f>+'Statement of income-6M'!E45-AA46</f>
        <v>-5.3852200000000003</v>
      </c>
      <c r="AC46" s="126">
        <f t="shared" si="5"/>
        <v>5.4452920000000002</v>
      </c>
      <c r="AD46" s="126">
        <f>+'Statement of income-6M'!J45-AC46</f>
        <v>-5.4452920000000002</v>
      </c>
    </row>
    <row r="47" spans="1:30" ht="20.100000000000001" customHeight="1">
      <c r="B47" s="168"/>
      <c r="E47" s="29"/>
      <c r="F47" s="5"/>
      <c r="G47" s="5"/>
      <c r="H47" s="5"/>
      <c r="I47" s="5"/>
      <c r="J47" s="5"/>
      <c r="K47" s="5"/>
      <c r="L47" s="5"/>
      <c r="N47" s="167" t="s">
        <v>128</v>
      </c>
      <c r="O47" s="158"/>
      <c r="P47" s="166" t="s">
        <v>129</v>
      </c>
      <c r="R47" s="19">
        <v>250000000</v>
      </c>
      <c r="S47" s="5"/>
      <c r="T47" s="19">
        <v>250000000</v>
      </c>
      <c r="U47" s="5"/>
      <c r="V47" s="5"/>
      <c r="W47" s="19">
        <v>250000000</v>
      </c>
      <c r="X47" s="5"/>
      <c r="Y47" s="19">
        <v>250000000</v>
      </c>
      <c r="AA47" s="126">
        <f t="shared" si="4"/>
        <v>500000000</v>
      </c>
      <c r="AB47" s="126">
        <f>+'Statement of income-6M'!E46-AA47</f>
        <v>-499999994.61478001</v>
      </c>
      <c r="AC47" s="126">
        <f t="shared" si="5"/>
        <v>500000000</v>
      </c>
      <c r="AD47" s="126">
        <f>+'Statement of income-6M'!J46-AC47</f>
        <v>-499999994.554708</v>
      </c>
    </row>
    <row r="48" spans="1:30" ht="20.100000000000001" customHeight="1">
      <c r="N48" s="167"/>
      <c r="O48" s="158"/>
      <c r="P48" s="166"/>
      <c r="R48" s="19"/>
      <c r="S48" s="5"/>
      <c r="T48" s="19"/>
      <c r="U48" s="5"/>
      <c r="V48" s="5"/>
      <c r="W48" s="19"/>
      <c r="X48" s="5"/>
      <c r="Y48" s="19"/>
      <c r="AC48" s="126"/>
    </row>
    <row r="49" spans="1:29" ht="20.100000000000001" customHeight="1">
      <c r="N49" s="167"/>
      <c r="O49" s="158"/>
      <c r="P49" s="166"/>
      <c r="R49" s="19"/>
      <c r="S49" s="5"/>
      <c r="T49" s="19"/>
      <c r="U49" s="5"/>
      <c r="V49" s="5"/>
      <c r="W49" s="19"/>
      <c r="X49" s="5"/>
      <c r="Y49" s="19"/>
      <c r="AC49" s="126"/>
    </row>
    <row r="50" spans="1:29" ht="20.100000000000001" customHeight="1">
      <c r="N50" s="167"/>
      <c r="O50" s="158"/>
      <c r="P50" s="166"/>
      <c r="R50" s="19"/>
      <c r="S50" s="5"/>
      <c r="T50" s="19"/>
      <c r="U50" s="5"/>
      <c r="V50" s="5"/>
      <c r="W50" s="19"/>
      <c r="X50" s="5"/>
      <c r="Y50" s="19"/>
      <c r="AC50" s="126"/>
    </row>
    <row r="51" spans="1:29" ht="20.100000000000001" customHeight="1">
      <c r="N51" s="167"/>
      <c r="O51" s="158"/>
      <c r="P51" s="166"/>
      <c r="R51" s="19"/>
      <c r="S51" s="5"/>
      <c r="T51" s="19"/>
      <c r="U51" s="5"/>
      <c r="V51" s="5"/>
      <c r="W51" s="19"/>
      <c r="X51" s="5"/>
      <c r="Y51" s="19"/>
      <c r="AC51" s="126"/>
    </row>
    <row r="52" spans="1:29" ht="20.100000000000001" customHeight="1">
      <c r="N52" s="167"/>
      <c r="O52" s="158"/>
      <c r="P52" s="166"/>
      <c r="R52" s="19"/>
      <c r="S52" s="5"/>
      <c r="T52" s="19"/>
      <c r="U52" s="5"/>
      <c r="V52" s="5"/>
      <c r="W52" s="19"/>
      <c r="X52" s="5"/>
      <c r="Y52" s="19"/>
      <c r="AC52" s="126"/>
    </row>
    <row r="53" spans="1:29" ht="20.100000000000001" customHeight="1">
      <c r="A53" s="86" t="s">
        <v>42</v>
      </c>
      <c r="O53" s="168"/>
      <c r="R53" s="29"/>
      <c r="S53" s="5"/>
      <c r="T53" s="5"/>
      <c r="U53" s="5"/>
      <c r="V53" s="5"/>
      <c r="W53" s="5"/>
      <c r="X53" s="5"/>
      <c r="Y53" s="5"/>
      <c r="AC53" s="126"/>
    </row>
  </sheetData>
  <mergeCells count="26">
    <mergeCell ref="A1:L1"/>
    <mergeCell ref="N1:Y1"/>
    <mergeCell ref="A2:L2"/>
    <mergeCell ref="N2:Y2"/>
    <mergeCell ref="A3:L3"/>
    <mergeCell ref="N3:Y3"/>
    <mergeCell ref="A4:L4"/>
    <mergeCell ref="N4:Y4"/>
    <mergeCell ref="A5:L5"/>
    <mergeCell ref="N5:Y5"/>
    <mergeCell ref="D7:H7"/>
    <mergeCell ref="I7:L7"/>
    <mergeCell ref="Q7:U7"/>
    <mergeCell ref="V7:Y7"/>
    <mergeCell ref="E10:G10"/>
    <mergeCell ref="J10:L10"/>
    <mergeCell ref="R10:T10"/>
    <mergeCell ref="W10:Y10"/>
    <mergeCell ref="D8:H8"/>
    <mergeCell ref="I8:L8"/>
    <mergeCell ref="Q8:U8"/>
    <mergeCell ref="V8:Y8"/>
    <mergeCell ref="E9:G9"/>
    <mergeCell ref="J9:L9"/>
    <mergeCell ref="R9:T9"/>
    <mergeCell ref="W9:Y9"/>
  </mergeCells>
  <pageMargins left="1" right="0.1" top="1" bottom="0.5" header="0.5" footer="0.5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F2932-BB8B-4164-8C87-EE1FE034B550}">
  <dimension ref="A1:O47"/>
  <sheetViews>
    <sheetView view="pageBreakPreview" topLeftCell="A31" zoomScaleNormal="70" zoomScaleSheetLayoutView="100" zoomScalePageLayoutView="40" workbookViewId="0">
      <selection activeCell="L28" sqref="L28"/>
    </sheetView>
  </sheetViews>
  <sheetFormatPr defaultColWidth="8.85546875" defaultRowHeight="21" customHeight="1"/>
  <cols>
    <col min="1" max="1" width="60.85546875" style="114" customWidth="1"/>
    <col min="2" max="2" width="2.42578125" style="114" customWidth="1"/>
    <col min="3" max="3" width="4.42578125" style="114" customWidth="1"/>
    <col min="4" max="4" width="1.5703125" style="114" customWidth="1"/>
    <col min="5" max="5" width="14.140625" style="114" customWidth="1"/>
    <col min="6" max="6" width="1.5703125" style="114" customWidth="1"/>
    <col min="7" max="7" width="14.140625" style="114" customWidth="1"/>
    <col min="8" max="9" width="1.5703125" style="114" customWidth="1"/>
    <col min="10" max="10" width="14.140625" style="114" customWidth="1"/>
    <col min="11" max="11" width="1.5703125" style="114" customWidth="1"/>
    <col min="12" max="12" width="14.140625" style="114" customWidth="1"/>
    <col min="13" max="14" width="8.85546875" style="114"/>
    <col min="15" max="15" width="8.85546875" style="114" hidden="1" customWidth="1"/>
    <col min="16" max="16384" width="8.85546875" style="114"/>
  </cols>
  <sheetData>
    <row r="1" spans="1:12" ht="21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ht="21" customHeight="1">
      <c r="A2" s="186" t="s">
        <v>130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ht="21" customHeight="1">
      <c r="A3" s="186" t="s">
        <v>250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</row>
    <row r="4" spans="1:12" ht="21" customHeight="1">
      <c r="A4" s="186" t="str">
        <f>'Statement of income-3M'!A4:L4</f>
        <v>“UNAUDITED”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</row>
    <row r="5" spans="1:12" ht="21" customHeight="1">
      <c r="A5" s="191" t="s">
        <v>2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</row>
    <row r="6" spans="1:12" ht="9" customHeight="1"/>
    <row r="7" spans="1:12" ht="21" customHeight="1">
      <c r="B7" s="180"/>
      <c r="C7" s="146"/>
      <c r="D7" s="189" t="s">
        <v>4</v>
      </c>
      <c r="E7" s="189"/>
      <c r="F7" s="189"/>
      <c r="G7" s="189"/>
      <c r="H7" s="189"/>
      <c r="I7" s="186" t="s">
        <v>5</v>
      </c>
      <c r="J7" s="186"/>
      <c r="K7" s="186"/>
      <c r="L7" s="186"/>
    </row>
    <row r="8" spans="1:12" ht="21" customHeight="1">
      <c r="B8" s="147"/>
      <c r="C8" s="146"/>
      <c r="D8" s="189" t="s">
        <v>6</v>
      </c>
      <c r="E8" s="189"/>
      <c r="F8" s="189"/>
      <c r="G8" s="189"/>
      <c r="H8" s="189"/>
      <c r="I8" s="190" t="s">
        <v>6</v>
      </c>
      <c r="J8" s="190"/>
      <c r="K8" s="190"/>
      <c r="L8" s="190"/>
    </row>
    <row r="9" spans="1:12" ht="21" customHeight="1">
      <c r="B9" s="148"/>
      <c r="C9" s="149"/>
      <c r="D9" s="149"/>
      <c r="E9" s="188" t="s">
        <v>92</v>
      </c>
      <c r="F9" s="188"/>
      <c r="G9" s="188"/>
      <c r="H9" s="18"/>
      <c r="I9" s="180"/>
      <c r="J9" s="188" t="s">
        <v>92</v>
      </c>
      <c r="K9" s="188"/>
      <c r="L9" s="188"/>
    </row>
    <row r="10" spans="1:12" ht="21" customHeight="1">
      <c r="B10" s="148"/>
      <c r="C10" s="149"/>
      <c r="D10" s="149"/>
      <c r="E10" s="188" t="s">
        <v>94</v>
      </c>
      <c r="F10" s="188"/>
      <c r="G10" s="188"/>
      <c r="H10" s="18"/>
      <c r="I10" s="180"/>
      <c r="J10" s="188" t="s">
        <v>94</v>
      </c>
      <c r="K10" s="188"/>
      <c r="L10" s="188"/>
    </row>
    <row r="11" spans="1:12" ht="21" customHeight="1">
      <c r="B11" s="148"/>
      <c r="C11" s="149"/>
      <c r="D11" s="149"/>
      <c r="E11" s="184" t="s">
        <v>95</v>
      </c>
      <c r="F11" s="18"/>
      <c r="G11" s="184" t="s">
        <v>95</v>
      </c>
      <c r="H11" s="18"/>
      <c r="I11" s="180"/>
      <c r="J11" s="184" t="s">
        <v>95</v>
      </c>
      <c r="K11" s="18"/>
      <c r="L11" s="184" t="s">
        <v>95</v>
      </c>
    </row>
    <row r="12" spans="1:12" ht="21" customHeight="1">
      <c r="B12" s="148"/>
      <c r="C12" s="149"/>
      <c r="D12" s="149"/>
      <c r="E12" s="18">
        <v>2024</v>
      </c>
      <c r="F12" s="18"/>
      <c r="G12" s="18">
        <v>2023</v>
      </c>
      <c r="H12" s="18"/>
      <c r="I12" s="180"/>
      <c r="J12" s="18">
        <v>2024</v>
      </c>
      <c r="K12" s="18"/>
      <c r="L12" s="18">
        <v>2023</v>
      </c>
    </row>
    <row r="14" spans="1:12" ht="21" customHeight="1">
      <c r="A14" s="150" t="s">
        <v>131</v>
      </c>
      <c r="E14" s="1">
        <f>+'Statement of income-3M'!E42</f>
        <v>831356</v>
      </c>
      <c r="F14" s="5"/>
      <c r="G14" s="1">
        <f>'Statement of income-3M'!G42</f>
        <v>863719</v>
      </c>
      <c r="H14" s="5"/>
      <c r="I14" s="5"/>
      <c r="J14" s="1">
        <f>+'Statement of income-3M'!J42</f>
        <v>770705</v>
      </c>
      <c r="K14" s="5"/>
      <c r="L14" s="1">
        <f>'Statement of income-3M'!L42</f>
        <v>767577</v>
      </c>
    </row>
    <row r="15" spans="1:12" ht="21" customHeight="1">
      <c r="A15" s="75" t="s">
        <v>132</v>
      </c>
      <c r="B15" s="148"/>
      <c r="E15" s="1"/>
      <c r="F15" s="5"/>
      <c r="G15" s="1"/>
      <c r="H15" s="5"/>
      <c r="I15" s="5"/>
      <c r="J15" s="5"/>
      <c r="K15" s="5"/>
      <c r="L15" s="1"/>
    </row>
    <row r="16" spans="1:12" ht="21" customHeight="1">
      <c r="A16" s="75" t="s">
        <v>133</v>
      </c>
      <c r="B16" s="86"/>
      <c r="E16" s="1"/>
      <c r="F16" s="5"/>
      <c r="G16" s="1"/>
      <c r="H16" s="5"/>
      <c r="I16" s="5"/>
      <c r="J16" s="5"/>
      <c r="K16" s="5"/>
      <c r="L16" s="1"/>
    </row>
    <row r="17" spans="1:15" ht="21" customHeight="1">
      <c r="A17" s="151" t="s">
        <v>134</v>
      </c>
      <c r="B17" s="86"/>
      <c r="E17" s="1"/>
      <c r="F17" s="5"/>
      <c r="G17" s="1"/>
      <c r="H17" s="5"/>
      <c r="I17" s="5"/>
      <c r="J17" s="5"/>
      <c r="K17" s="5"/>
      <c r="L17" s="1"/>
    </row>
    <row r="18" spans="1:15" ht="21" customHeight="1">
      <c r="A18" s="152" t="s">
        <v>135</v>
      </c>
      <c r="B18" s="153"/>
      <c r="E18" s="1"/>
      <c r="F18" s="5"/>
      <c r="G18" s="1"/>
      <c r="H18" s="5"/>
      <c r="I18" s="5"/>
      <c r="J18" s="5"/>
      <c r="K18" s="5"/>
      <c r="L18" s="1"/>
    </row>
    <row r="19" spans="1:15" ht="21" customHeight="1">
      <c r="A19" s="154" t="s">
        <v>136</v>
      </c>
      <c r="B19" s="153"/>
      <c r="E19" s="1"/>
      <c r="F19" s="5"/>
      <c r="G19" s="1"/>
      <c r="H19" s="5"/>
      <c r="I19" s="5"/>
      <c r="J19" s="5"/>
      <c r="K19" s="5"/>
      <c r="L19" s="1"/>
    </row>
    <row r="20" spans="1:15" ht="21" customHeight="1">
      <c r="A20" s="154" t="s">
        <v>137</v>
      </c>
      <c r="B20" s="153"/>
      <c r="E20" s="1">
        <f>+'Statement Comprehensive Inc-6M'!E20-'Statement Comprehensive Inc-3M'!O20</f>
        <v>4864</v>
      </c>
      <c r="F20" s="5"/>
      <c r="G20" s="1">
        <v>26300</v>
      </c>
      <c r="H20" s="5"/>
      <c r="I20" s="5"/>
      <c r="J20" s="47">
        <v>0</v>
      </c>
      <c r="K20" s="5"/>
      <c r="L20" s="20">
        <v>0</v>
      </c>
      <c r="O20" s="114">
        <v>45545</v>
      </c>
    </row>
    <row r="21" spans="1:15" ht="21" customHeight="1">
      <c r="A21" s="154" t="s">
        <v>138</v>
      </c>
      <c r="B21" s="153"/>
      <c r="E21" s="1">
        <f>+'Statement Comprehensive Inc-6M'!E21-'Statement Comprehensive Inc-3M'!O21</f>
        <v>6817</v>
      </c>
      <c r="F21" s="5"/>
      <c r="G21" s="1">
        <v>30064</v>
      </c>
      <c r="H21" s="5"/>
      <c r="I21" s="5"/>
      <c r="J21" s="47">
        <v>0</v>
      </c>
      <c r="K21" s="5"/>
      <c r="L21" s="20">
        <v>0</v>
      </c>
      <c r="O21" s="114">
        <v>42310</v>
      </c>
    </row>
    <row r="22" spans="1:15" ht="21" customHeight="1">
      <c r="A22" s="152" t="s">
        <v>144</v>
      </c>
      <c r="B22" s="153"/>
      <c r="E22" s="1">
        <f>+'Statement Comprehensive Inc-6M'!E22-'Statement Comprehensive Inc-3M'!O22</f>
        <v>-192160</v>
      </c>
      <c r="F22" s="5"/>
      <c r="G22" s="1">
        <v>156749</v>
      </c>
      <c r="H22" s="5"/>
      <c r="I22" s="5"/>
      <c r="J22" s="5">
        <f>+'Statement Comprehensive Inc-6M'!J22-'Statement Comprehensive Inc-3M'!O22</f>
        <v>-192160</v>
      </c>
      <c r="K22" s="5"/>
      <c r="L22" s="45">
        <v>156749</v>
      </c>
      <c r="O22" s="114">
        <v>158328</v>
      </c>
    </row>
    <row r="23" spans="1:15" ht="21" customHeight="1">
      <c r="A23" s="155" t="s">
        <v>139</v>
      </c>
      <c r="B23" s="153"/>
      <c r="E23" s="2">
        <f>SUM(E20:E22)</f>
        <v>-180479</v>
      </c>
      <c r="F23" s="5"/>
      <c r="G23" s="2">
        <f>SUM(G20:G22)</f>
        <v>213113</v>
      </c>
      <c r="H23" s="5"/>
      <c r="I23" s="5"/>
      <c r="J23" s="2">
        <f>SUM(J20:J22)</f>
        <v>-192160</v>
      </c>
      <c r="K23" s="5"/>
      <c r="L23" s="1">
        <f>SUM(L20:L22)</f>
        <v>156749</v>
      </c>
    </row>
    <row r="24" spans="1:15" ht="21" customHeight="1" thickBot="1">
      <c r="A24" s="84" t="s">
        <v>140</v>
      </c>
      <c r="B24" s="156"/>
      <c r="E24" s="4">
        <f>SUM(E23,E14)</f>
        <v>650877</v>
      </c>
      <c r="F24" s="5"/>
      <c r="G24" s="4">
        <f>SUM(G23,G14)</f>
        <v>1076832</v>
      </c>
      <c r="H24" s="5"/>
      <c r="I24" s="5"/>
      <c r="J24" s="4">
        <f>SUM(J23,J14)</f>
        <v>578545</v>
      </c>
      <c r="K24" s="5"/>
      <c r="L24" s="4">
        <f>SUM(L23,L14)</f>
        <v>924326</v>
      </c>
    </row>
    <row r="25" spans="1:15" ht="21" customHeight="1" thickTop="1">
      <c r="E25" s="5"/>
      <c r="F25" s="5"/>
      <c r="G25" s="5"/>
      <c r="H25" s="5"/>
      <c r="I25" s="5"/>
      <c r="J25" s="5"/>
      <c r="K25" s="5"/>
      <c r="L25" s="5"/>
    </row>
    <row r="26" spans="1:15" ht="21" customHeight="1">
      <c r="A26" s="96" t="s">
        <v>141</v>
      </c>
      <c r="E26" s="5"/>
      <c r="F26" s="5"/>
      <c r="G26" s="5"/>
      <c r="H26" s="5"/>
      <c r="I26" s="5"/>
      <c r="J26" s="5"/>
      <c r="K26" s="5"/>
      <c r="L26" s="5"/>
    </row>
    <row r="27" spans="1:15" ht="21" customHeight="1">
      <c r="A27" s="77" t="s">
        <v>124</v>
      </c>
      <c r="E27" s="23">
        <f>+E24-E28</f>
        <v>634743</v>
      </c>
      <c r="F27" s="5"/>
      <c r="G27" s="23">
        <f>+G24-G28</f>
        <v>1024927</v>
      </c>
      <c r="H27" s="5"/>
      <c r="I27" s="5"/>
      <c r="J27" s="23">
        <f>+J24-J28</f>
        <v>578545</v>
      </c>
      <c r="K27" s="5"/>
      <c r="L27" s="23">
        <f>+L24-L28</f>
        <v>924326</v>
      </c>
    </row>
    <row r="28" spans="1:15" ht="21" customHeight="1">
      <c r="A28" s="77" t="s">
        <v>125</v>
      </c>
      <c r="E28" s="24">
        <f>'Statement of income-3M'!E41+'Statement Comprehensive Inc-3M'!E21</f>
        <v>16134</v>
      </c>
      <c r="F28" s="5"/>
      <c r="G28" s="24">
        <f>+'Statement of income-3M'!G41+'Statement Comprehensive Inc-3M'!G21</f>
        <v>51905</v>
      </c>
      <c r="H28" s="5"/>
      <c r="I28" s="5"/>
      <c r="J28" s="20">
        <v>0</v>
      </c>
      <c r="K28" s="20"/>
      <c r="L28" s="20">
        <v>0</v>
      </c>
    </row>
    <row r="29" spans="1:15" ht="21" customHeight="1" thickBot="1">
      <c r="E29" s="4">
        <f>SUM(E27:E28)</f>
        <v>650877</v>
      </c>
      <c r="F29" s="5"/>
      <c r="G29" s="4">
        <f>SUM(G27:G28)</f>
        <v>1076832</v>
      </c>
      <c r="H29" s="5"/>
      <c r="I29" s="5"/>
      <c r="J29" s="4">
        <f>SUM(J27:J28)</f>
        <v>578545</v>
      </c>
      <c r="K29" s="5"/>
      <c r="L29" s="4">
        <f>SUM(L27:L28)</f>
        <v>924326</v>
      </c>
    </row>
    <row r="30" spans="1:15" ht="21" customHeight="1" thickTop="1"/>
    <row r="31" spans="1:15" ht="21" customHeight="1">
      <c r="E31" s="5"/>
      <c r="F31" s="5"/>
      <c r="G31" s="5"/>
      <c r="H31" s="5"/>
      <c r="I31" s="5"/>
      <c r="J31" s="5"/>
      <c r="K31" s="5"/>
      <c r="L31" s="5"/>
      <c r="O31" s="126"/>
    </row>
    <row r="32" spans="1:15" ht="21" customHeight="1">
      <c r="E32" s="5"/>
      <c r="F32" s="5"/>
      <c r="G32" s="5"/>
      <c r="H32" s="5"/>
      <c r="I32" s="5"/>
      <c r="J32" s="5"/>
      <c r="K32" s="5"/>
      <c r="L32" s="5"/>
    </row>
    <row r="33" spans="1:12" ht="21" customHeight="1">
      <c r="E33" s="5"/>
      <c r="F33" s="5"/>
      <c r="G33" s="5"/>
      <c r="H33" s="5"/>
      <c r="I33" s="5"/>
      <c r="J33" s="5"/>
      <c r="K33" s="5"/>
      <c r="L33" s="5"/>
    </row>
    <row r="34" spans="1:12" ht="21" customHeight="1">
      <c r="E34" s="5"/>
      <c r="F34" s="5"/>
      <c r="G34" s="5"/>
      <c r="H34" s="5"/>
      <c r="I34" s="5"/>
      <c r="J34" s="5"/>
      <c r="K34" s="5"/>
      <c r="L34" s="5"/>
    </row>
    <row r="35" spans="1:12" ht="21" customHeight="1">
      <c r="E35" s="5"/>
      <c r="F35" s="5"/>
      <c r="G35" s="5"/>
      <c r="H35" s="5"/>
      <c r="I35" s="5"/>
      <c r="J35" s="5"/>
      <c r="K35" s="5"/>
      <c r="L35" s="5"/>
    </row>
    <row r="36" spans="1:12" ht="21" customHeight="1">
      <c r="E36" s="5"/>
      <c r="F36" s="5"/>
      <c r="G36" s="5"/>
      <c r="H36" s="5"/>
      <c r="I36" s="5"/>
      <c r="J36" s="5"/>
      <c r="K36" s="5"/>
      <c r="L36" s="5"/>
    </row>
    <row r="37" spans="1:12" ht="21" customHeight="1">
      <c r="E37" s="5"/>
      <c r="F37" s="5"/>
      <c r="G37" s="5"/>
      <c r="H37" s="5"/>
      <c r="I37" s="5"/>
      <c r="J37" s="5"/>
      <c r="K37" s="5"/>
      <c r="L37" s="5"/>
    </row>
    <row r="38" spans="1:12" ht="21" customHeight="1">
      <c r="E38" s="5"/>
      <c r="F38" s="5"/>
      <c r="G38" s="5"/>
      <c r="H38" s="5"/>
      <c r="I38" s="5"/>
      <c r="J38" s="5"/>
      <c r="K38" s="5"/>
      <c r="L38" s="5"/>
    </row>
    <row r="39" spans="1:12" ht="21" customHeight="1">
      <c r="E39" s="5"/>
      <c r="F39" s="5"/>
      <c r="G39" s="5"/>
      <c r="H39" s="5"/>
      <c r="I39" s="5"/>
      <c r="J39" s="5"/>
      <c r="K39" s="5"/>
      <c r="L39" s="5"/>
    </row>
    <row r="40" spans="1:12" ht="21" customHeight="1">
      <c r="E40" s="5"/>
      <c r="F40" s="5"/>
      <c r="G40" s="5"/>
      <c r="H40" s="5"/>
      <c r="I40" s="5"/>
      <c r="J40" s="5"/>
      <c r="K40" s="5"/>
      <c r="L40" s="5"/>
    </row>
    <row r="41" spans="1:12" ht="21" customHeight="1">
      <c r="E41" s="5"/>
      <c r="F41" s="5"/>
      <c r="G41" s="5"/>
      <c r="H41" s="5"/>
      <c r="I41" s="5"/>
      <c r="J41" s="5"/>
      <c r="K41" s="5"/>
      <c r="L41" s="5"/>
    </row>
    <row r="42" spans="1:12" ht="21" customHeight="1">
      <c r="E42" s="5"/>
      <c r="F42" s="5"/>
      <c r="G42" s="5"/>
      <c r="H42" s="5"/>
      <c r="I42" s="5"/>
      <c r="J42" s="5"/>
      <c r="K42" s="5"/>
      <c r="L42" s="5"/>
    </row>
    <row r="43" spans="1:12" ht="21" customHeight="1">
      <c r="E43" s="5"/>
      <c r="F43" s="5"/>
      <c r="G43" s="5"/>
      <c r="H43" s="5"/>
      <c r="I43" s="5"/>
      <c r="J43" s="5"/>
      <c r="K43" s="5"/>
      <c r="L43" s="5"/>
    </row>
    <row r="44" spans="1:12" ht="21" customHeight="1">
      <c r="E44" s="5"/>
      <c r="F44" s="5"/>
      <c r="G44" s="5"/>
      <c r="H44" s="5"/>
      <c r="I44" s="5"/>
      <c r="J44" s="5"/>
      <c r="K44" s="5"/>
      <c r="L44" s="5"/>
    </row>
    <row r="45" spans="1:12" ht="21" customHeight="1">
      <c r="E45" s="5"/>
      <c r="F45" s="5"/>
      <c r="G45" s="5"/>
      <c r="H45" s="5"/>
      <c r="I45" s="5"/>
      <c r="J45" s="5"/>
      <c r="K45" s="5"/>
      <c r="L45" s="5"/>
    </row>
    <row r="47" spans="1:12" ht="21" customHeight="1">
      <c r="A47" s="86" t="s">
        <v>42</v>
      </c>
    </row>
  </sheetData>
  <mergeCells count="13">
    <mergeCell ref="D7:H7"/>
    <mergeCell ref="I7:L7"/>
    <mergeCell ref="A1:L1"/>
    <mergeCell ref="A2:L2"/>
    <mergeCell ref="A3:L3"/>
    <mergeCell ref="A4:L4"/>
    <mergeCell ref="A5:L5"/>
    <mergeCell ref="D8:H8"/>
    <mergeCell ref="I8:L8"/>
    <mergeCell ref="E9:G9"/>
    <mergeCell ref="J9:L9"/>
    <mergeCell ref="E10:G10"/>
    <mergeCell ref="J10:L10"/>
  </mergeCells>
  <pageMargins left="1" right="0.1" top="1" bottom="0.5" header="0.5" footer="0.5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5"/>
  <sheetViews>
    <sheetView view="pageBreakPreview" topLeftCell="A40" zoomScale="115" zoomScaleNormal="85" zoomScaleSheetLayoutView="115" zoomScalePageLayoutView="86" workbookViewId="0">
      <selection activeCell="J30" sqref="J30"/>
    </sheetView>
  </sheetViews>
  <sheetFormatPr defaultColWidth="8.5703125" defaultRowHeight="21" customHeight="1"/>
  <cols>
    <col min="1" max="1" width="54.5703125" style="114" customWidth="1"/>
    <col min="2" max="2" width="14.85546875" style="157" customWidth="1"/>
    <col min="3" max="3" width="7.42578125" style="114" customWidth="1"/>
    <col min="4" max="4" width="0.5703125" style="114" customWidth="1"/>
    <col min="5" max="5" width="14.140625" style="114" customWidth="1"/>
    <col min="6" max="6" width="0.5703125" style="114" customWidth="1"/>
    <col min="7" max="7" width="14.42578125" style="114" customWidth="1"/>
    <col min="8" max="9" width="0.5703125" style="114" customWidth="1"/>
    <col min="10" max="10" width="14.42578125" style="114" customWidth="1"/>
    <col min="11" max="11" width="0.5703125" style="114" customWidth="1"/>
    <col min="12" max="12" width="14.42578125" style="114" customWidth="1"/>
    <col min="13" max="13" width="10.5703125" style="114" bestFit="1" customWidth="1"/>
    <col min="14" max="14" width="9" style="114" bestFit="1" customWidth="1"/>
    <col min="15" max="16384" width="8.5703125" style="114"/>
  </cols>
  <sheetData>
    <row r="1" spans="1:12" ht="20.100000000000001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ht="20.100000000000001" customHeight="1">
      <c r="A2" s="186" t="s">
        <v>90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ht="20.100000000000001" customHeight="1">
      <c r="A3" s="186" t="s">
        <v>247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</row>
    <row r="4" spans="1:12" ht="20.100000000000001" customHeight="1">
      <c r="A4" s="186" t="s">
        <v>91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</row>
    <row r="5" spans="1:12" ht="20.100000000000001" customHeight="1">
      <c r="A5" s="191" t="s">
        <v>2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</row>
    <row r="6" spans="1:12" ht="9" customHeight="1"/>
    <row r="7" spans="1:12" ht="20.100000000000001" customHeight="1">
      <c r="B7" s="116" t="s">
        <v>3</v>
      </c>
      <c r="C7" s="146"/>
      <c r="D7" s="189" t="s">
        <v>4</v>
      </c>
      <c r="E7" s="189"/>
      <c r="F7" s="189"/>
      <c r="G7" s="189"/>
      <c r="H7" s="189"/>
      <c r="I7" s="186" t="s">
        <v>5</v>
      </c>
      <c r="J7" s="186"/>
      <c r="K7" s="186"/>
      <c r="L7" s="186"/>
    </row>
    <row r="8" spans="1:12" ht="20.100000000000001" customHeight="1">
      <c r="B8" s="158"/>
      <c r="C8" s="146"/>
      <c r="D8" s="189" t="s">
        <v>6</v>
      </c>
      <c r="E8" s="189"/>
      <c r="F8" s="189"/>
      <c r="G8" s="189"/>
      <c r="H8" s="189"/>
      <c r="I8" s="190" t="s">
        <v>6</v>
      </c>
      <c r="J8" s="190"/>
      <c r="K8" s="190"/>
      <c r="L8" s="190"/>
    </row>
    <row r="9" spans="1:12" ht="20.100000000000001" customHeight="1">
      <c r="B9" s="159"/>
      <c r="C9" s="149"/>
      <c r="D9" s="149"/>
      <c r="E9" s="188" t="s">
        <v>93</v>
      </c>
      <c r="F9" s="188"/>
      <c r="G9" s="188"/>
      <c r="H9" s="18"/>
      <c r="I9" s="180"/>
      <c r="J9" s="188" t="s">
        <v>93</v>
      </c>
      <c r="K9" s="188"/>
      <c r="L9" s="188"/>
    </row>
    <row r="10" spans="1:12" ht="20.100000000000001" customHeight="1">
      <c r="B10" s="159"/>
      <c r="C10" s="149"/>
      <c r="D10" s="149"/>
      <c r="E10" s="188" t="s">
        <v>94</v>
      </c>
      <c r="F10" s="188"/>
      <c r="G10" s="188"/>
      <c r="H10" s="18"/>
      <c r="I10" s="180"/>
      <c r="J10" s="188" t="s">
        <v>94</v>
      </c>
      <c r="K10" s="188"/>
      <c r="L10" s="188"/>
    </row>
    <row r="11" spans="1:12" ht="20.100000000000001" customHeight="1">
      <c r="B11" s="159"/>
      <c r="C11" s="149"/>
      <c r="D11" s="149"/>
      <c r="E11" s="184" t="s">
        <v>95</v>
      </c>
      <c r="F11" s="18"/>
      <c r="G11" s="184" t="s">
        <v>95</v>
      </c>
      <c r="H11" s="18"/>
      <c r="I11" s="180"/>
      <c r="J11" s="184" t="s">
        <v>95</v>
      </c>
      <c r="K11" s="18"/>
      <c r="L11" s="184" t="s">
        <v>95</v>
      </c>
    </row>
    <row r="12" spans="1:12" ht="20.100000000000001" customHeight="1">
      <c r="B12" s="159"/>
      <c r="C12" s="149"/>
      <c r="D12" s="149"/>
      <c r="E12" s="184">
        <v>2024</v>
      </c>
      <c r="F12" s="18"/>
      <c r="G12" s="184">
        <v>2023</v>
      </c>
      <c r="H12" s="18"/>
      <c r="I12" s="180"/>
      <c r="J12" s="184">
        <v>2024</v>
      </c>
      <c r="K12" s="18"/>
      <c r="L12" s="184">
        <v>2023</v>
      </c>
    </row>
    <row r="13" spans="1:12" ht="20.100000000000001" customHeight="1">
      <c r="A13" s="146" t="s">
        <v>96</v>
      </c>
    </row>
    <row r="14" spans="1:12" ht="20.100000000000001" customHeight="1">
      <c r="A14" s="77" t="s">
        <v>97</v>
      </c>
      <c r="B14" s="87"/>
      <c r="E14" s="1">
        <v>3818408</v>
      </c>
      <c r="F14" s="5"/>
      <c r="G14" s="1">
        <v>3919037</v>
      </c>
      <c r="H14" s="5"/>
      <c r="I14" s="5"/>
      <c r="J14" s="1">
        <v>3726150</v>
      </c>
      <c r="K14" s="5"/>
      <c r="L14" s="1">
        <v>3837550</v>
      </c>
    </row>
    <row r="15" spans="1:12" ht="20.100000000000001" customHeight="1">
      <c r="A15" s="77" t="s">
        <v>98</v>
      </c>
      <c r="B15" s="87">
        <v>22</v>
      </c>
      <c r="E15" s="1">
        <v>4928281</v>
      </c>
      <c r="F15" s="5"/>
      <c r="G15" s="1">
        <v>5088540</v>
      </c>
      <c r="H15" s="5"/>
      <c r="I15" s="5"/>
      <c r="J15" s="1">
        <v>4788268</v>
      </c>
      <c r="K15" s="5"/>
      <c r="L15" s="1">
        <v>4996614</v>
      </c>
    </row>
    <row r="16" spans="1:12" ht="20.100000000000001" customHeight="1">
      <c r="A16" s="77" t="s">
        <v>99</v>
      </c>
      <c r="B16" s="87"/>
      <c r="E16" s="1">
        <v>594122</v>
      </c>
      <c r="F16" s="5"/>
      <c r="G16" s="1">
        <v>487800</v>
      </c>
      <c r="H16" s="5"/>
      <c r="I16" s="5"/>
      <c r="J16" s="1">
        <v>167313</v>
      </c>
      <c r="K16" s="5"/>
      <c r="L16" s="1">
        <v>124942</v>
      </c>
    </row>
    <row r="17" spans="1:13" ht="20.100000000000001" customHeight="1">
      <c r="A17" s="156" t="s">
        <v>100</v>
      </c>
      <c r="B17" s="87"/>
      <c r="E17" s="1"/>
      <c r="F17" s="5"/>
      <c r="G17" s="1"/>
      <c r="H17" s="5"/>
      <c r="I17" s="5"/>
      <c r="J17" s="46"/>
      <c r="K17" s="5"/>
      <c r="L17" s="46"/>
    </row>
    <row r="18" spans="1:13" ht="20.100000000000001" customHeight="1">
      <c r="A18" s="79" t="s">
        <v>101</v>
      </c>
      <c r="B18" s="87"/>
      <c r="E18" s="1">
        <v>1062515</v>
      </c>
      <c r="F18" s="5"/>
      <c r="G18" s="1">
        <v>891935</v>
      </c>
      <c r="H18" s="5"/>
      <c r="I18" s="5"/>
      <c r="J18" s="1">
        <v>1030170</v>
      </c>
      <c r="K18" s="5"/>
      <c r="L18" s="1">
        <v>862353</v>
      </c>
    </row>
    <row r="19" spans="1:13" ht="20.100000000000001" customHeight="1">
      <c r="A19" s="79" t="s">
        <v>102</v>
      </c>
      <c r="B19" s="87" t="s">
        <v>258</v>
      </c>
      <c r="E19" s="1">
        <v>172092</v>
      </c>
      <c r="F19" s="5"/>
      <c r="G19" s="1">
        <v>167108</v>
      </c>
      <c r="H19" s="5"/>
      <c r="I19" s="5"/>
      <c r="J19" s="1">
        <v>172092</v>
      </c>
      <c r="K19" s="5"/>
      <c r="L19" s="1">
        <v>167108</v>
      </c>
    </row>
    <row r="20" spans="1:13" ht="20.100000000000001" customHeight="1">
      <c r="A20" s="79" t="s">
        <v>104</v>
      </c>
      <c r="B20" s="87"/>
      <c r="E20" s="1">
        <v>95451</v>
      </c>
      <c r="F20" s="5"/>
      <c r="G20" s="1">
        <v>113053</v>
      </c>
      <c r="H20" s="5"/>
      <c r="I20" s="5"/>
      <c r="J20" s="46">
        <v>0</v>
      </c>
      <c r="K20" s="5"/>
      <c r="L20" s="46">
        <v>0</v>
      </c>
    </row>
    <row r="21" spans="1:13" ht="20.100000000000001" customHeight="1">
      <c r="A21" s="160" t="s">
        <v>105</v>
      </c>
      <c r="B21" s="87"/>
      <c r="E21" s="1">
        <v>327480</v>
      </c>
      <c r="F21" s="5"/>
      <c r="G21" s="1">
        <v>330004</v>
      </c>
      <c r="H21" s="5"/>
      <c r="I21" s="5"/>
      <c r="J21" s="1">
        <v>327480</v>
      </c>
      <c r="K21" s="5"/>
      <c r="L21" s="1">
        <v>330004</v>
      </c>
    </row>
    <row r="22" spans="1:13" ht="19.5" customHeight="1">
      <c r="A22" s="161" t="s">
        <v>106</v>
      </c>
      <c r="B22" s="87" t="s">
        <v>107</v>
      </c>
      <c r="E22" s="46">
        <v>0</v>
      </c>
      <c r="F22" s="5"/>
      <c r="G22" s="46">
        <v>0</v>
      </c>
      <c r="H22" s="5"/>
      <c r="I22" s="5"/>
      <c r="J22" s="1">
        <v>140600</v>
      </c>
      <c r="K22" s="5"/>
      <c r="L22" s="1">
        <v>140600</v>
      </c>
    </row>
    <row r="23" spans="1:13" ht="20.100000000000001" customHeight="1">
      <c r="A23" s="161" t="s">
        <v>108</v>
      </c>
      <c r="B23" s="87"/>
      <c r="E23" s="1">
        <v>223093</v>
      </c>
      <c r="F23" s="5"/>
      <c r="G23" s="1">
        <v>138085</v>
      </c>
      <c r="H23" s="5"/>
      <c r="I23" s="5"/>
      <c r="J23" s="1">
        <v>139596</v>
      </c>
      <c r="K23" s="5"/>
      <c r="L23" s="1">
        <v>68996</v>
      </c>
    </row>
    <row r="24" spans="1:13" ht="20.100000000000001" customHeight="1">
      <c r="A24" s="162" t="s">
        <v>109</v>
      </c>
      <c r="B24" s="87"/>
      <c r="E24" s="2">
        <f>SUM(E18:E23)</f>
        <v>1880631</v>
      </c>
      <c r="F24" s="5"/>
      <c r="G24" s="2">
        <f>SUM(G18:G23)</f>
        <v>1640185</v>
      </c>
      <c r="H24" s="5"/>
      <c r="I24" s="5"/>
      <c r="J24" s="2">
        <f>SUM(J18:J23)</f>
        <v>1809938</v>
      </c>
      <c r="K24" s="5"/>
      <c r="L24" s="2">
        <f>SUM(L18:L23)</f>
        <v>1569061</v>
      </c>
    </row>
    <row r="25" spans="1:13" ht="20.100000000000001" customHeight="1">
      <c r="A25" s="161" t="s">
        <v>110</v>
      </c>
      <c r="B25" s="87"/>
      <c r="E25" s="2">
        <f>SUM(E14:E23)</f>
        <v>11221442</v>
      </c>
      <c r="F25" s="5"/>
      <c r="G25" s="2">
        <f>SUM(G14:G23)</f>
        <v>11135562</v>
      </c>
      <c r="H25" s="5"/>
      <c r="I25" s="5"/>
      <c r="J25" s="2">
        <f>SUM(J14:J23)</f>
        <v>10491669</v>
      </c>
      <c r="K25" s="5"/>
      <c r="L25" s="2">
        <f>SUM(L14:L23)</f>
        <v>10528167</v>
      </c>
    </row>
    <row r="26" spans="1:13" ht="8.85" customHeight="1">
      <c r="A26" s="149"/>
      <c r="B26" s="87"/>
      <c r="E26" s="5"/>
      <c r="F26" s="5"/>
      <c r="G26" s="5"/>
      <c r="H26" s="5"/>
      <c r="I26" s="5"/>
      <c r="J26" s="5"/>
      <c r="K26" s="5"/>
      <c r="L26" s="5"/>
    </row>
    <row r="27" spans="1:13" ht="20.100000000000001" customHeight="1">
      <c r="A27" s="146" t="s">
        <v>111</v>
      </c>
      <c r="B27" s="163"/>
      <c r="E27" s="5"/>
      <c r="F27" s="5"/>
      <c r="G27" s="5"/>
      <c r="H27" s="5"/>
      <c r="I27" s="5"/>
      <c r="J27" s="1"/>
      <c r="K27" s="5"/>
      <c r="L27" s="5"/>
    </row>
    <row r="28" spans="1:13" ht="20.100000000000001" customHeight="1">
      <c r="A28" s="77" t="s">
        <v>112</v>
      </c>
      <c r="B28" s="87"/>
      <c r="E28" s="1">
        <v>4227787</v>
      </c>
      <c r="F28" s="5"/>
      <c r="G28" s="1">
        <v>4005143</v>
      </c>
      <c r="H28" s="5"/>
      <c r="I28" s="5"/>
      <c r="J28" s="1">
        <v>3838066</v>
      </c>
      <c r="K28" s="5"/>
      <c r="L28" s="1">
        <v>3662101</v>
      </c>
      <c r="M28" s="126"/>
    </row>
    <row r="29" spans="1:13" ht="20.100000000000001" customHeight="1">
      <c r="A29" s="77" t="s">
        <v>113</v>
      </c>
      <c r="B29" s="87">
        <v>23</v>
      </c>
      <c r="E29" s="1">
        <v>90952</v>
      </c>
      <c r="F29" s="5"/>
      <c r="G29" s="1">
        <v>93488</v>
      </c>
      <c r="H29" s="5"/>
      <c r="I29" s="5"/>
      <c r="J29" s="1">
        <v>66471</v>
      </c>
      <c r="K29" s="5"/>
      <c r="L29" s="1">
        <v>73804</v>
      </c>
    </row>
    <row r="30" spans="1:13" ht="20.100000000000001" customHeight="1">
      <c r="A30" s="77" t="s">
        <v>142</v>
      </c>
      <c r="B30" s="87"/>
      <c r="E30" s="46">
        <v>0</v>
      </c>
      <c r="F30" s="5"/>
      <c r="G30" s="1">
        <v>4341</v>
      </c>
      <c r="H30" s="5"/>
      <c r="I30" s="5"/>
      <c r="J30" s="46">
        <v>0</v>
      </c>
      <c r="K30" s="5"/>
      <c r="L30" s="1">
        <v>4341</v>
      </c>
    </row>
    <row r="31" spans="1:13" ht="20.100000000000001" customHeight="1">
      <c r="A31" s="77" t="s">
        <v>114</v>
      </c>
      <c r="B31" s="87"/>
      <c r="E31" s="5"/>
      <c r="F31" s="5"/>
      <c r="G31" s="5"/>
      <c r="H31" s="5"/>
      <c r="I31" s="5"/>
      <c r="J31" s="5"/>
      <c r="K31" s="5"/>
      <c r="L31" s="5"/>
    </row>
    <row r="32" spans="1:13" ht="20.100000000000001" customHeight="1">
      <c r="A32" s="82" t="s">
        <v>115</v>
      </c>
      <c r="B32" s="87"/>
      <c r="E32" s="1">
        <v>1380</v>
      </c>
      <c r="F32" s="5"/>
      <c r="G32" s="5">
        <v>1790</v>
      </c>
      <c r="H32" s="5"/>
      <c r="I32" s="5"/>
      <c r="J32" s="1">
        <v>1539</v>
      </c>
      <c r="K32" s="5"/>
      <c r="L32" s="1">
        <v>1931</v>
      </c>
    </row>
    <row r="33" spans="1:14" ht="20.100000000000001" customHeight="1">
      <c r="A33" s="79" t="s">
        <v>116</v>
      </c>
      <c r="B33" s="87"/>
      <c r="E33" s="2">
        <f>SUM(E28:E32)</f>
        <v>4320119</v>
      </c>
      <c r="F33" s="5"/>
      <c r="G33" s="2">
        <f>SUM(G28:G32)</f>
        <v>4104762</v>
      </c>
      <c r="H33" s="5"/>
      <c r="I33" s="5"/>
      <c r="J33" s="2">
        <f>SUM(J28:J32)</f>
        <v>3906076</v>
      </c>
      <c r="K33" s="5"/>
      <c r="L33" s="2">
        <f>SUM(L28:L32)</f>
        <v>3742177</v>
      </c>
    </row>
    <row r="34" spans="1:14" ht="8.85" customHeight="1">
      <c r="A34" s="149"/>
      <c r="B34" s="87"/>
      <c r="E34" s="5"/>
      <c r="F34" s="5"/>
      <c r="G34" s="5"/>
      <c r="H34" s="5"/>
      <c r="I34" s="5"/>
      <c r="J34" s="5"/>
      <c r="K34" s="5"/>
      <c r="L34" s="5"/>
    </row>
    <row r="35" spans="1:14" ht="20.100000000000001" customHeight="1">
      <c r="A35" s="149" t="s">
        <v>117</v>
      </c>
      <c r="B35" s="87"/>
      <c r="E35" s="1">
        <v>1116439</v>
      </c>
      <c r="F35" s="5"/>
      <c r="G35" s="1">
        <v>1101120</v>
      </c>
      <c r="H35" s="5"/>
      <c r="I35" s="5"/>
      <c r="J35" s="1">
        <v>1050420</v>
      </c>
      <c r="K35" s="5"/>
      <c r="L35" s="1">
        <v>1081517</v>
      </c>
    </row>
    <row r="36" spans="1:14" ht="20.100000000000001" customHeight="1">
      <c r="A36" s="149" t="s">
        <v>118</v>
      </c>
      <c r="B36" s="87"/>
      <c r="E36" s="45">
        <v>4074776</v>
      </c>
      <c r="F36" s="5"/>
      <c r="G36" s="45">
        <v>4042640</v>
      </c>
      <c r="H36" s="5"/>
      <c r="I36" s="5"/>
      <c r="J36" s="45">
        <v>3869580</v>
      </c>
      <c r="K36" s="5"/>
      <c r="L36" s="45">
        <v>3944881</v>
      </c>
    </row>
    <row r="37" spans="1:14" ht="20.100000000000001" customHeight="1">
      <c r="A37" s="76" t="s">
        <v>119</v>
      </c>
      <c r="B37" s="87"/>
      <c r="E37" s="1">
        <f>E25-SUM(E33:E36)</f>
        <v>1710108</v>
      </c>
      <c r="F37" s="5"/>
      <c r="G37" s="1">
        <f>G25-SUM(G33:G36)</f>
        <v>1887040</v>
      </c>
      <c r="H37" s="5"/>
      <c r="I37" s="5"/>
      <c r="J37" s="1">
        <f>J25-SUM(J33:J36)</f>
        <v>1665593</v>
      </c>
      <c r="K37" s="5"/>
      <c r="L37" s="1">
        <f>L25-SUM(L33:L36)</f>
        <v>1759592</v>
      </c>
    </row>
    <row r="38" spans="1:14" ht="20.100000000000001" customHeight="1">
      <c r="A38" s="76" t="s">
        <v>120</v>
      </c>
      <c r="B38" s="87">
        <v>24</v>
      </c>
      <c r="E38" s="5">
        <v>339545</v>
      </c>
      <c r="F38" s="5"/>
      <c r="G38" s="5">
        <v>379305</v>
      </c>
      <c r="H38" s="5"/>
      <c r="I38" s="5"/>
      <c r="J38" s="5">
        <v>304270</v>
      </c>
      <c r="K38" s="5"/>
      <c r="L38" s="5">
        <v>322238</v>
      </c>
    </row>
    <row r="39" spans="1:14" ht="20.100000000000001" customHeight="1" thickBot="1">
      <c r="A39" s="84" t="s">
        <v>121</v>
      </c>
      <c r="B39" s="164"/>
      <c r="E39" s="4">
        <f>E37-E38</f>
        <v>1370563</v>
      </c>
      <c r="F39" s="5"/>
      <c r="G39" s="4">
        <f>G37-G38</f>
        <v>1507735</v>
      </c>
      <c r="H39" s="5"/>
      <c r="I39" s="5"/>
      <c r="J39" s="4">
        <f>J37-J38</f>
        <v>1361323</v>
      </c>
      <c r="K39" s="5"/>
      <c r="L39" s="4">
        <f>L37-L38</f>
        <v>1437354</v>
      </c>
    </row>
    <row r="40" spans="1:14" ht="8.85" customHeight="1" thickTop="1">
      <c r="A40" s="149"/>
      <c r="B40" s="87"/>
      <c r="E40" s="5"/>
      <c r="F40" s="5"/>
      <c r="G40" s="5"/>
      <c r="H40" s="5"/>
      <c r="I40" s="5"/>
      <c r="J40" s="5"/>
      <c r="K40" s="5"/>
      <c r="L40" s="5"/>
    </row>
    <row r="41" spans="1:14" ht="20.100000000000001" customHeight="1">
      <c r="A41" s="96" t="s">
        <v>143</v>
      </c>
      <c r="B41" s="164"/>
      <c r="E41" s="5"/>
      <c r="F41" s="5"/>
      <c r="G41" s="5"/>
      <c r="H41" s="5"/>
      <c r="I41" s="5"/>
      <c r="J41" s="5"/>
      <c r="K41" s="5"/>
      <c r="L41" s="5"/>
    </row>
    <row r="42" spans="1:14" ht="20.100000000000001" customHeight="1">
      <c r="A42" s="77" t="s">
        <v>124</v>
      </c>
      <c r="B42" s="164"/>
      <c r="E42" s="24">
        <f>+E39-E43</f>
        <v>1346305</v>
      </c>
      <c r="F42" s="5"/>
      <c r="G42" s="5">
        <f>+G39-G43</f>
        <v>1459188</v>
      </c>
      <c r="H42" s="5"/>
      <c r="I42" s="5"/>
      <c r="J42" s="5">
        <f>+J39</f>
        <v>1361323</v>
      </c>
      <c r="K42" s="5"/>
      <c r="L42" s="24">
        <f>L39</f>
        <v>1437354</v>
      </c>
    </row>
    <row r="43" spans="1:14" ht="20.100000000000001" customHeight="1">
      <c r="A43" s="77" t="s">
        <v>125</v>
      </c>
      <c r="B43" s="164"/>
      <c r="E43" s="24">
        <v>24258</v>
      </c>
      <c r="F43" s="5"/>
      <c r="G43" s="24">
        <v>48547</v>
      </c>
      <c r="H43" s="5"/>
      <c r="I43" s="5"/>
      <c r="J43" s="46">
        <v>0</v>
      </c>
      <c r="K43" s="5"/>
      <c r="L43" s="46">
        <v>0</v>
      </c>
    </row>
    <row r="44" spans="1:14" ht="20.100000000000001" customHeight="1" thickBot="1">
      <c r="A44" s="77"/>
      <c r="B44" s="164"/>
      <c r="E44" s="4">
        <f>E39</f>
        <v>1370563</v>
      </c>
      <c r="F44" s="5"/>
      <c r="G44" s="4">
        <f>SUM(G42:G43)</f>
        <v>1507735</v>
      </c>
      <c r="H44" s="5"/>
      <c r="I44" s="5"/>
      <c r="J44" s="4">
        <f>SUM(J42:J43)</f>
        <v>1361323</v>
      </c>
      <c r="K44" s="5"/>
      <c r="L44" s="4">
        <f>SUM(L42:L43)</f>
        <v>1437354</v>
      </c>
      <c r="N44" s="126"/>
    </row>
    <row r="45" spans="1:14" ht="20.100000000000001" customHeight="1" thickTop="1">
      <c r="A45" s="149"/>
      <c r="B45" s="87"/>
      <c r="E45" s="5"/>
      <c r="F45" s="5"/>
      <c r="G45" s="5"/>
      <c r="H45" s="5"/>
      <c r="I45" s="5"/>
      <c r="J45" s="5"/>
      <c r="K45" s="5"/>
      <c r="L45" s="5"/>
    </row>
    <row r="46" spans="1:14" ht="20.100000000000001" customHeight="1">
      <c r="A46" s="165" t="s">
        <v>126</v>
      </c>
      <c r="B46" s="158"/>
      <c r="C46" s="166" t="s">
        <v>127</v>
      </c>
      <c r="E46" s="22">
        <f>+E42/E47*1000</f>
        <v>5.3852199999999995</v>
      </c>
      <c r="F46" s="5"/>
      <c r="G46" s="22">
        <f>+G42/G47*1000</f>
        <v>5.8367519999999997</v>
      </c>
      <c r="H46" s="5"/>
      <c r="I46" s="5"/>
      <c r="J46" s="22">
        <f>+J42/J47*1000</f>
        <v>5.4452920000000002</v>
      </c>
      <c r="K46" s="5"/>
      <c r="L46" s="22">
        <f>+L42/L47*1000</f>
        <v>5.7494160000000001</v>
      </c>
    </row>
    <row r="47" spans="1:14" ht="20.100000000000001" customHeight="1">
      <c r="A47" s="167" t="s">
        <v>128</v>
      </c>
      <c r="B47" s="158"/>
      <c r="C47" s="166" t="s">
        <v>129</v>
      </c>
      <c r="E47" s="19">
        <v>250000000</v>
      </c>
      <c r="F47" s="5"/>
      <c r="G47" s="19">
        <v>250000000</v>
      </c>
      <c r="H47" s="5"/>
      <c r="I47" s="5"/>
      <c r="J47" s="19">
        <v>250000000</v>
      </c>
      <c r="K47" s="5"/>
      <c r="L47" s="19">
        <v>250000000</v>
      </c>
    </row>
    <row r="48" spans="1:14" ht="20.100000000000001" customHeight="1">
      <c r="A48" s="167"/>
      <c r="B48" s="158"/>
      <c r="C48" s="166"/>
      <c r="E48" s="19"/>
      <c r="F48" s="5"/>
      <c r="G48" s="19"/>
      <c r="H48" s="5"/>
      <c r="I48" s="5"/>
      <c r="J48" s="19"/>
      <c r="K48" s="5"/>
      <c r="L48" s="19"/>
    </row>
    <row r="49" spans="1:12" ht="20.100000000000001" customHeight="1">
      <c r="A49" s="167"/>
      <c r="B49" s="158"/>
      <c r="C49" s="166"/>
      <c r="E49" s="19"/>
      <c r="F49" s="5"/>
      <c r="G49" s="19"/>
      <c r="H49" s="5"/>
      <c r="I49" s="5"/>
      <c r="J49" s="19"/>
      <c r="K49" s="5"/>
      <c r="L49" s="19"/>
    </row>
    <row r="50" spans="1:12" ht="20.100000000000001" customHeight="1">
      <c r="A50" s="167"/>
      <c r="B50" s="158"/>
      <c r="C50" s="166"/>
      <c r="E50" s="19"/>
      <c r="F50" s="5"/>
      <c r="G50" s="19"/>
      <c r="H50" s="5"/>
      <c r="I50" s="5"/>
      <c r="J50" s="19"/>
      <c r="K50" s="5"/>
      <c r="L50" s="19"/>
    </row>
    <row r="51" spans="1:12" ht="20.100000000000001" customHeight="1">
      <c r="A51" s="167"/>
      <c r="B51" s="158"/>
      <c r="C51" s="166"/>
      <c r="E51" s="19"/>
      <c r="F51" s="5"/>
      <c r="G51" s="19"/>
      <c r="H51" s="5"/>
      <c r="I51" s="5"/>
      <c r="J51" s="19"/>
      <c r="K51" s="5"/>
      <c r="L51" s="19"/>
    </row>
    <row r="52" spans="1:12" ht="20.100000000000001" customHeight="1">
      <c r="A52" s="167"/>
      <c r="B52" s="158"/>
      <c r="C52" s="166"/>
      <c r="E52" s="19"/>
      <c r="F52" s="5"/>
      <c r="G52" s="19"/>
      <c r="H52" s="5"/>
      <c r="I52" s="5"/>
      <c r="J52" s="19"/>
      <c r="K52" s="5"/>
      <c r="L52" s="19"/>
    </row>
    <row r="53" spans="1:12" ht="20.100000000000001" customHeight="1">
      <c r="A53" s="167"/>
      <c r="B53" s="158"/>
      <c r="C53" s="166"/>
      <c r="E53" s="19"/>
      <c r="F53" s="5"/>
      <c r="G53" s="19"/>
      <c r="H53" s="5"/>
      <c r="I53" s="5"/>
      <c r="J53" s="19"/>
      <c r="K53" s="5"/>
      <c r="L53" s="19"/>
    </row>
    <row r="54" spans="1:12" ht="20.100000000000001" customHeight="1">
      <c r="A54" s="167"/>
      <c r="B54" s="158"/>
      <c r="C54" s="166"/>
      <c r="E54" s="19"/>
      <c r="F54" s="5"/>
      <c r="G54" s="19"/>
      <c r="H54" s="5"/>
      <c r="I54" s="5"/>
      <c r="J54" s="19"/>
      <c r="K54" s="5"/>
      <c r="L54" s="19"/>
    </row>
    <row r="55" spans="1:12" ht="20.100000000000001" customHeight="1">
      <c r="A55" s="86" t="s">
        <v>42</v>
      </c>
      <c r="B55" s="168"/>
      <c r="E55" s="29"/>
      <c r="F55" s="5"/>
      <c r="G55" s="5"/>
      <c r="H55" s="5"/>
      <c r="I55" s="5"/>
      <c r="J55" s="5"/>
      <c r="K55" s="5"/>
      <c r="L55" s="5"/>
    </row>
  </sheetData>
  <mergeCells count="13">
    <mergeCell ref="D7:H7"/>
    <mergeCell ref="I7:L7"/>
    <mergeCell ref="A1:L1"/>
    <mergeCell ref="A2:L2"/>
    <mergeCell ref="A3:L3"/>
    <mergeCell ref="A4:L4"/>
    <mergeCell ref="A5:L5"/>
    <mergeCell ref="D8:H8"/>
    <mergeCell ref="I8:L8"/>
    <mergeCell ref="E9:G9"/>
    <mergeCell ref="J9:L9"/>
    <mergeCell ref="E10:G10"/>
    <mergeCell ref="J10:L10"/>
  </mergeCells>
  <pageMargins left="1" right="0.1" top="1" bottom="0.5" header="0.5" footer="0.5"/>
  <pageSetup paperSize="9" scale="6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1"/>
  <sheetViews>
    <sheetView view="pageBreakPreview" topLeftCell="A20" zoomScaleNormal="70" zoomScaleSheetLayoutView="100" zoomScalePageLayoutView="55" workbookViewId="0">
      <selection activeCell="L28" sqref="L28"/>
    </sheetView>
  </sheetViews>
  <sheetFormatPr defaultColWidth="8.5703125" defaultRowHeight="21" customHeight="1"/>
  <cols>
    <col min="1" max="1" width="68.85546875" style="114" customWidth="1"/>
    <col min="2" max="2" width="2.42578125" style="114" customWidth="1"/>
    <col min="3" max="3" width="4.42578125" style="114" customWidth="1"/>
    <col min="4" max="4" width="1.5703125" style="114" customWidth="1"/>
    <col min="5" max="5" width="14.42578125" style="114" customWidth="1"/>
    <col min="6" max="6" width="1.5703125" style="114" customWidth="1"/>
    <col min="7" max="7" width="14.42578125" style="114" customWidth="1"/>
    <col min="8" max="9" width="1.5703125" style="114" customWidth="1"/>
    <col min="10" max="10" width="14.42578125" style="114" customWidth="1"/>
    <col min="11" max="11" width="1.5703125" style="114" customWidth="1"/>
    <col min="12" max="12" width="14.42578125" style="114" customWidth="1"/>
    <col min="13" max="13" width="8.5703125" style="114"/>
    <col min="14" max="14" width="9.42578125" style="114" bestFit="1" customWidth="1"/>
    <col min="15" max="15" width="12.42578125" style="114" bestFit="1" customWidth="1"/>
    <col min="16" max="16384" width="8.5703125" style="114"/>
  </cols>
  <sheetData>
    <row r="1" spans="1:12" ht="21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ht="21" customHeight="1">
      <c r="A2" s="186" t="s">
        <v>130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ht="21" customHeight="1">
      <c r="A3" s="186" t="s">
        <v>247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</row>
    <row r="4" spans="1:12" ht="21" customHeight="1">
      <c r="A4" s="186" t="str">
        <f>'Statement of income-6M'!A4:L4</f>
        <v>“UNAUDITED”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</row>
    <row r="5" spans="1:12" ht="21" customHeight="1">
      <c r="A5" s="191" t="s">
        <v>234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</row>
    <row r="6" spans="1:12" ht="9" customHeight="1"/>
    <row r="7" spans="1:12" ht="21" customHeight="1">
      <c r="B7" s="180"/>
      <c r="C7" s="146"/>
      <c r="D7" s="189" t="s">
        <v>4</v>
      </c>
      <c r="E7" s="189"/>
      <c r="F7" s="189"/>
      <c r="G7" s="189"/>
      <c r="H7" s="189"/>
      <c r="I7" s="186" t="s">
        <v>5</v>
      </c>
      <c r="J7" s="186"/>
      <c r="K7" s="186"/>
      <c r="L7" s="186"/>
    </row>
    <row r="8" spans="1:12" ht="21" customHeight="1">
      <c r="B8" s="147"/>
      <c r="C8" s="146"/>
      <c r="D8" s="189" t="s">
        <v>6</v>
      </c>
      <c r="E8" s="189"/>
      <c r="F8" s="189"/>
      <c r="G8" s="189"/>
      <c r="H8" s="189"/>
      <c r="I8" s="190" t="s">
        <v>6</v>
      </c>
      <c r="J8" s="190"/>
      <c r="K8" s="190"/>
      <c r="L8" s="190"/>
    </row>
    <row r="9" spans="1:12" ht="21" customHeight="1">
      <c r="B9" s="148"/>
      <c r="C9" s="149"/>
      <c r="D9" s="149"/>
      <c r="E9" s="188" t="s">
        <v>93</v>
      </c>
      <c r="F9" s="188"/>
      <c r="G9" s="188"/>
      <c r="H9" s="18"/>
      <c r="I9" s="180"/>
      <c r="J9" s="188" t="s">
        <v>93</v>
      </c>
      <c r="K9" s="188"/>
      <c r="L9" s="188"/>
    </row>
    <row r="10" spans="1:12" ht="21" customHeight="1">
      <c r="B10" s="148"/>
      <c r="C10" s="149"/>
      <c r="D10" s="149"/>
      <c r="E10" s="188" t="s">
        <v>94</v>
      </c>
      <c r="F10" s="188"/>
      <c r="G10" s="188"/>
      <c r="H10" s="18"/>
      <c r="I10" s="180"/>
      <c r="J10" s="188" t="s">
        <v>94</v>
      </c>
      <c r="K10" s="188"/>
      <c r="L10" s="188"/>
    </row>
    <row r="11" spans="1:12" ht="21" customHeight="1">
      <c r="B11" s="148"/>
      <c r="C11" s="149"/>
      <c r="D11" s="149"/>
      <c r="E11" s="184" t="s">
        <v>95</v>
      </c>
      <c r="F11" s="18"/>
      <c r="G11" s="184" t="s">
        <v>95</v>
      </c>
      <c r="H11" s="18"/>
      <c r="I11" s="180"/>
      <c r="J11" s="184" t="s">
        <v>95</v>
      </c>
      <c r="K11" s="18"/>
      <c r="L11" s="184" t="s">
        <v>95</v>
      </c>
    </row>
    <row r="12" spans="1:12" ht="21" customHeight="1">
      <c r="B12" s="148"/>
      <c r="C12" s="149"/>
      <c r="D12" s="149"/>
      <c r="E12" s="184">
        <v>2024</v>
      </c>
      <c r="F12" s="18"/>
      <c r="G12" s="184">
        <v>2023</v>
      </c>
      <c r="H12" s="18"/>
      <c r="I12" s="180"/>
      <c r="J12" s="184">
        <v>2024</v>
      </c>
      <c r="K12" s="18"/>
      <c r="L12" s="184">
        <v>2023</v>
      </c>
    </row>
    <row r="14" spans="1:12" ht="21" customHeight="1">
      <c r="A14" s="150" t="s">
        <v>131</v>
      </c>
      <c r="E14" s="1">
        <f>+'Statement of income-6M'!E39</f>
        <v>1370563</v>
      </c>
      <c r="F14" s="5"/>
      <c r="G14" s="1">
        <f>'Statement of income-6M'!G44</f>
        <v>1507735</v>
      </c>
      <c r="H14" s="5"/>
      <c r="I14" s="5"/>
      <c r="J14" s="1">
        <f>+'Statement of income-6M'!J39</f>
        <v>1361323</v>
      </c>
      <c r="K14" s="5"/>
      <c r="L14" s="1">
        <f>'Statement of income-6M'!L44</f>
        <v>1437354</v>
      </c>
    </row>
    <row r="15" spans="1:12" ht="21" customHeight="1">
      <c r="A15" s="75" t="s">
        <v>132</v>
      </c>
      <c r="B15" s="148"/>
      <c r="E15" s="1"/>
      <c r="F15" s="5"/>
      <c r="G15" s="1"/>
      <c r="H15" s="5"/>
      <c r="I15" s="5"/>
      <c r="J15" s="5"/>
      <c r="K15" s="5"/>
      <c r="L15" s="1"/>
    </row>
    <row r="16" spans="1:12" ht="21" customHeight="1">
      <c r="A16" s="75" t="s">
        <v>133</v>
      </c>
      <c r="B16" s="86"/>
      <c r="E16" s="1"/>
      <c r="F16" s="5"/>
      <c r="G16" s="1"/>
      <c r="H16" s="5"/>
      <c r="I16" s="5"/>
      <c r="J16" s="5"/>
      <c r="K16" s="5"/>
      <c r="L16" s="1"/>
    </row>
    <row r="17" spans="1:15" ht="21" customHeight="1">
      <c r="A17" s="151" t="s">
        <v>134</v>
      </c>
      <c r="B17" s="86"/>
      <c r="E17" s="1"/>
      <c r="F17" s="5"/>
      <c r="G17" s="1"/>
      <c r="H17" s="5"/>
      <c r="I17" s="5"/>
      <c r="J17" s="5"/>
      <c r="K17" s="5"/>
      <c r="L17" s="1"/>
    </row>
    <row r="18" spans="1:15" ht="21" customHeight="1">
      <c r="A18" s="152" t="s">
        <v>135</v>
      </c>
      <c r="B18" s="153"/>
      <c r="E18" s="1"/>
      <c r="F18" s="5"/>
      <c r="G18" s="1"/>
      <c r="H18" s="5"/>
      <c r="I18" s="5"/>
      <c r="J18" s="5"/>
      <c r="K18" s="5"/>
      <c r="L18" s="1"/>
    </row>
    <row r="19" spans="1:15" ht="21" customHeight="1">
      <c r="A19" s="154" t="s">
        <v>136</v>
      </c>
      <c r="B19" s="153"/>
      <c r="E19" s="1"/>
      <c r="F19" s="5"/>
      <c r="G19" s="1"/>
      <c r="H19" s="5"/>
      <c r="I19" s="5"/>
      <c r="J19" s="5"/>
      <c r="K19" s="5"/>
      <c r="L19" s="1"/>
    </row>
    <row r="20" spans="1:15" ht="21" customHeight="1">
      <c r="A20" s="154" t="s">
        <v>137</v>
      </c>
      <c r="B20" s="153"/>
      <c r="E20" s="1">
        <v>50409</v>
      </c>
      <c r="F20" s="5"/>
      <c r="G20" s="1">
        <v>19502</v>
      </c>
      <c r="H20" s="5"/>
      <c r="I20" s="5"/>
      <c r="J20" s="47">
        <v>0</v>
      </c>
      <c r="K20" s="5"/>
      <c r="L20" s="47">
        <v>0</v>
      </c>
    </row>
    <row r="21" spans="1:15" ht="21" customHeight="1">
      <c r="A21" s="154" t="s">
        <v>138</v>
      </c>
      <c r="B21" s="153"/>
      <c r="E21" s="1">
        <v>49127</v>
      </c>
      <c r="F21" s="5"/>
      <c r="G21" s="1">
        <v>22362</v>
      </c>
      <c r="H21" s="5"/>
      <c r="I21" s="5"/>
      <c r="J21" s="20">
        <v>0</v>
      </c>
      <c r="K21" s="5"/>
      <c r="L21" s="20">
        <v>0</v>
      </c>
      <c r="O21" s="67"/>
    </row>
    <row r="22" spans="1:15" ht="21" customHeight="1">
      <c r="A22" s="152" t="s">
        <v>144</v>
      </c>
      <c r="B22" s="153"/>
      <c r="E22" s="1">
        <v>-33832</v>
      </c>
      <c r="F22" s="5"/>
      <c r="G22" s="1">
        <v>69066</v>
      </c>
      <c r="H22" s="5"/>
      <c r="I22" s="5"/>
      <c r="J22" s="5">
        <v>-33832</v>
      </c>
      <c r="K22" s="5"/>
      <c r="L22" s="5">
        <v>69066</v>
      </c>
      <c r="N22" s="126"/>
    </row>
    <row r="23" spans="1:15" ht="21" customHeight="1">
      <c r="A23" s="155" t="s">
        <v>139</v>
      </c>
      <c r="B23" s="153"/>
      <c r="E23" s="2">
        <f>SUM(E20:E22)</f>
        <v>65704</v>
      </c>
      <c r="F23" s="5"/>
      <c r="G23" s="2">
        <f>SUM(G20:G22)</f>
        <v>110930</v>
      </c>
      <c r="H23" s="5"/>
      <c r="I23" s="5"/>
      <c r="J23" s="2">
        <f>SUM(J20:J22)</f>
        <v>-33832</v>
      </c>
      <c r="K23" s="5"/>
      <c r="L23" s="2">
        <f>SUM(L20:L22)</f>
        <v>69066</v>
      </c>
    </row>
    <row r="24" spans="1:15" ht="21" customHeight="1" thickBot="1">
      <c r="A24" s="84" t="s">
        <v>140</v>
      </c>
      <c r="B24" s="156"/>
      <c r="E24" s="4">
        <f>SUM(E23,E14)</f>
        <v>1436267</v>
      </c>
      <c r="F24" s="5"/>
      <c r="G24" s="4">
        <f>SUM(G23,G14)</f>
        <v>1618665</v>
      </c>
      <c r="H24" s="5"/>
      <c r="I24" s="5"/>
      <c r="J24" s="4">
        <f>SUM(J23,J14)</f>
        <v>1327491</v>
      </c>
      <c r="K24" s="5"/>
      <c r="L24" s="4">
        <f>SUM(L23,L14)</f>
        <v>1506420</v>
      </c>
    </row>
    <row r="25" spans="1:15" ht="21" customHeight="1" thickTop="1">
      <c r="E25" s="5"/>
      <c r="F25" s="5"/>
      <c r="G25" s="5"/>
      <c r="H25" s="5"/>
      <c r="I25" s="5"/>
      <c r="J25" s="5"/>
      <c r="K25" s="5"/>
      <c r="L25" s="5"/>
    </row>
    <row r="26" spans="1:15" ht="21" customHeight="1">
      <c r="A26" s="96" t="s">
        <v>145</v>
      </c>
      <c r="E26" s="5"/>
      <c r="F26" s="5"/>
      <c r="G26" s="5"/>
      <c r="H26" s="5"/>
      <c r="I26" s="5"/>
      <c r="J26" s="5"/>
      <c r="K26" s="5"/>
      <c r="L26" s="5"/>
    </row>
    <row r="27" spans="1:15" ht="21" customHeight="1">
      <c r="A27" s="77" t="s">
        <v>124</v>
      </c>
      <c r="E27" s="23">
        <f>+E24-E28</f>
        <v>1362882</v>
      </c>
      <c r="F27" s="5"/>
      <c r="G27" s="23">
        <f>+G24-G28</f>
        <v>1547756</v>
      </c>
      <c r="H27" s="5"/>
      <c r="I27" s="5"/>
      <c r="J27" s="23">
        <f>+J24-J28</f>
        <v>1327491</v>
      </c>
      <c r="K27" s="5"/>
      <c r="L27" s="23">
        <f>+L24-L28</f>
        <v>1506420</v>
      </c>
    </row>
    <row r="28" spans="1:15" ht="21" customHeight="1">
      <c r="A28" s="77" t="s">
        <v>125</v>
      </c>
      <c r="E28" s="24">
        <f>+'Statement of income-6M'!E43+'Statement Comprehensive Inc-6M'!E21</f>
        <v>73385</v>
      </c>
      <c r="F28" s="5"/>
      <c r="G28" s="24">
        <f>+'Statement of income-6M'!G43+'Statement Comprehensive Inc-6M'!G21</f>
        <v>70909</v>
      </c>
      <c r="H28" s="5"/>
      <c r="I28" s="5"/>
      <c r="J28" s="20">
        <f>+'Statement of income-6M'!J43+'Statement Comprehensive Inc-6M'!J21</f>
        <v>0</v>
      </c>
      <c r="K28" s="20"/>
      <c r="L28" s="20">
        <v>0</v>
      </c>
      <c r="O28" s="67"/>
    </row>
    <row r="29" spans="1:15" ht="21" customHeight="1" thickBot="1">
      <c r="E29" s="4">
        <f>SUM(E27:E28)</f>
        <v>1436267</v>
      </c>
      <c r="F29" s="5"/>
      <c r="G29" s="4">
        <f>SUM(G27:G28)</f>
        <v>1618665</v>
      </c>
      <c r="H29" s="5"/>
      <c r="I29" s="5"/>
      <c r="J29" s="4">
        <f>SUM(J27:J28)</f>
        <v>1327491</v>
      </c>
      <c r="K29" s="5"/>
      <c r="L29" s="4">
        <f>SUM(L27:L28)</f>
        <v>1506420</v>
      </c>
      <c r="O29" s="67"/>
    </row>
    <row r="30" spans="1:15" ht="21" customHeight="1" thickTop="1"/>
    <row r="31" spans="1:15" ht="21" customHeight="1">
      <c r="E31" s="5"/>
      <c r="F31" s="5"/>
      <c r="G31" s="5"/>
      <c r="H31" s="5"/>
      <c r="I31" s="5"/>
      <c r="J31" s="5"/>
      <c r="K31" s="5"/>
      <c r="L31" s="5"/>
    </row>
    <row r="32" spans="1:15" ht="21" customHeight="1">
      <c r="E32" s="5"/>
      <c r="F32" s="5"/>
      <c r="G32" s="5"/>
      <c r="H32" s="5"/>
      <c r="I32" s="5"/>
      <c r="J32" s="5"/>
      <c r="K32" s="5"/>
      <c r="L32" s="5"/>
    </row>
    <row r="33" spans="5:12" ht="21" customHeight="1">
      <c r="E33" s="5"/>
      <c r="F33" s="5"/>
      <c r="G33" s="5"/>
      <c r="H33" s="5"/>
      <c r="I33" s="5"/>
      <c r="J33" s="5"/>
      <c r="K33" s="5"/>
      <c r="L33" s="5"/>
    </row>
    <row r="34" spans="5:12" ht="21" customHeight="1">
      <c r="E34" s="5"/>
      <c r="F34" s="5"/>
      <c r="G34" s="5"/>
      <c r="H34" s="5"/>
      <c r="I34" s="5"/>
      <c r="J34" s="5"/>
      <c r="K34" s="5"/>
      <c r="L34" s="5"/>
    </row>
    <row r="35" spans="5:12" ht="21" customHeight="1">
      <c r="E35" s="5"/>
      <c r="F35" s="5"/>
      <c r="G35" s="5"/>
      <c r="H35" s="5"/>
      <c r="I35" s="5"/>
      <c r="J35" s="5"/>
      <c r="K35" s="5"/>
      <c r="L35" s="5"/>
    </row>
    <row r="36" spans="5:12" ht="21" customHeight="1">
      <c r="E36" s="5"/>
      <c r="F36" s="5"/>
      <c r="G36" s="5"/>
      <c r="H36" s="5"/>
      <c r="I36" s="5"/>
      <c r="J36" s="5"/>
      <c r="K36" s="5"/>
      <c r="L36" s="5"/>
    </row>
    <row r="37" spans="5:12" ht="21" customHeight="1">
      <c r="E37" s="5"/>
      <c r="F37" s="5"/>
      <c r="G37" s="5"/>
      <c r="H37" s="5"/>
      <c r="I37" s="5"/>
      <c r="J37" s="5"/>
      <c r="K37" s="5"/>
      <c r="L37" s="5"/>
    </row>
    <row r="38" spans="5:12" ht="21" customHeight="1">
      <c r="E38" s="5"/>
      <c r="F38" s="5"/>
      <c r="G38" s="5"/>
      <c r="H38" s="5"/>
      <c r="I38" s="5"/>
      <c r="J38" s="5"/>
      <c r="K38" s="5"/>
      <c r="L38" s="5"/>
    </row>
    <row r="39" spans="5:12" ht="21" customHeight="1">
      <c r="E39" s="5"/>
      <c r="F39" s="5"/>
      <c r="G39" s="5"/>
      <c r="H39" s="5"/>
      <c r="I39" s="5"/>
      <c r="J39" s="5"/>
      <c r="K39" s="5"/>
      <c r="L39" s="5"/>
    </row>
    <row r="40" spans="5:12" ht="21" customHeight="1">
      <c r="E40" s="5"/>
      <c r="F40" s="5"/>
      <c r="G40" s="5"/>
      <c r="H40" s="5"/>
      <c r="I40" s="5"/>
      <c r="J40" s="5"/>
      <c r="K40" s="5"/>
      <c r="L40" s="5"/>
    </row>
    <row r="41" spans="5:12" ht="21" customHeight="1">
      <c r="E41" s="5"/>
      <c r="F41" s="5"/>
      <c r="G41" s="5"/>
      <c r="H41" s="5"/>
      <c r="I41" s="5"/>
      <c r="J41" s="5"/>
      <c r="K41" s="5"/>
      <c r="L41" s="5"/>
    </row>
    <row r="42" spans="5:12" ht="21" customHeight="1">
      <c r="E42" s="5"/>
      <c r="F42" s="5"/>
      <c r="G42" s="5"/>
      <c r="H42" s="5"/>
      <c r="I42" s="5"/>
      <c r="J42" s="5"/>
      <c r="K42" s="5"/>
      <c r="L42" s="5"/>
    </row>
    <row r="43" spans="5:12" ht="21" customHeight="1">
      <c r="E43" s="5"/>
      <c r="F43" s="5"/>
      <c r="G43" s="5"/>
      <c r="H43" s="5"/>
      <c r="I43" s="5"/>
      <c r="J43" s="5"/>
      <c r="K43" s="5"/>
      <c r="L43" s="5"/>
    </row>
    <row r="44" spans="5:12" ht="21" customHeight="1">
      <c r="E44" s="5"/>
      <c r="F44" s="5"/>
      <c r="G44" s="5"/>
      <c r="H44" s="5"/>
      <c r="I44" s="5"/>
      <c r="J44" s="5"/>
      <c r="K44" s="5"/>
      <c r="L44" s="5"/>
    </row>
    <row r="45" spans="5:12" ht="21" customHeight="1">
      <c r="E45" s="5"/>
      <c r="F45" s="5"/>
      <c r="G45" s="5"/>
      <c r="H45" s="5"/>
      <c r="I45" s="5"/>
      <c r="J45" s="5"/>
      <c r="K45" s="5"/>
      <c r="L45" s="5"/>
    </row>
    <row r="46" spans="5:12" ht="21" customHeight="1">
      <c r="E46" s="5"/>
      <c r="F46" s="5"/>
      <c r="G46" s="5"/>
      <c r="H46" s="5"/>
      <c r="I46" s="5"/>
      <c r="J46" s="5"/>
      <c r="K46" s="5"/>
      <c r="L46" s="5"/>
    </row>
    <row r="47" spans="5:12" ht="21" customHeight="1">
      <c r="E47" s="5"/>
      <c r="F47" s="5"/>
      <c r="G47" s="5"/>
      <c r="H47" s="5"/>
      <c r="I47" s="5"/>
      <c r="J47" s="5"/>
      <c r="K47" s="5"/>
      <c r="L47" s="5"/>
    </row>
    <row r="48" spans="5:12" ht="21" customHeight="1">
      <c r="E48" s="5"/>
      <c r="F48" s="5"/>
      <c r="G48" s="5"/>
      <c r="H48" s="5"/>
      <c r="I48" s="5"/>
      <c r="J48" s="5"/>
      <c r="K48" s="5"/>
      <c r="L48" s="5"/>
    </row>
    <row r="49" spans="1:12" ht="21" customHeight="1">
      <c r="E49" s="5"/>
      <c r="F49" s="5"/>
      <c r="G49" s="5"/>
      <c r="H49" s="5"/>
      <c r="I49" s="5"/>
      <c r="J49" s="5"/>
      <c r="K49" s="5"/>
      <c r="L49" s="5"/>
    </row>
    <row r="51" spans="1:12" ht="21" customHeight="1">
      <c r="A51" s="86" t="s">
        <v>42</v>
      </c>
    </row>
  </sheetData>
  <mergeCells count="13">
    <mergeCell ref="D7:H7"/>
    <mergeCell ref="I7:L7"/>
    <mergeCell ref="A1:L1"/>
    <mergeCell ref="A2:L2"/>
    <mergeCell ref="A3:L3"/>
    <mergeCell ref="A4:L4"/>
    <mergeCell ref="A5:L5"/>
    <mergeCell ref="D8:H8"/>
    <mergeCell ref="I8:L8"/>
    <mergeCell ref="E9:G9"/>
    <mergeCell ref="J9:L9"/>
    <mergeCell ref="E10:G10"/>
    <mergeCell ref="J10:L10"/>
  </mergeCells>
  <pageMargins left="1" right="0.1" top="1" bottom="0.5" header="0.5" footer="0.5"/>
  <pageSetup paperSize="9" scale="6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R46"/>
  <sheetViews>
    <sheetView view="pageBreakPreview" topLeftCell="A20" zoomScale="115" zoomScaleNormal="80" zoomScaleSheetLayoutView="115" zoomScalePageLayoutView="55" workbookViewId="0">
      <selection activeCell="D28" sqref="D28"/>
    </sheetView>
  </sheetViews>
  <sheetFormatPr defaultColWidth="8.5703125" defaultRowHeight="21" customHeight="1"/>
  <cols>
    <col min="1" max="1" width="35.42578125" style="114" customWidth="1"/>
    <col min="2" max="2" width="5" style="114" customWidth="1"/>
    <col min="3" max="3" width="0.5703125" style="114" hidden="1" customWidth="1"/>
    <col min="4" max="4" width="10" style="114" customWidth="1"/>
    <col min="5" max="6" width="0.5703125" style="114" customWidth="1"/>
    <col min="7" max="7" width="11" style="114" customWidth="1"/>
    <col min="8" max="11" width="0.5703125" style="114" customWidth="1"/>
    <col min="12" max="12" width="15.140625" style="114" customWidth="1"/>
    <col min="13" max="14" width="0.5703125" style="114" customWidth="1"/>
    <col min="15" max="15" width="17" style="114" customWidth="1"/>
    <col min="16" max="17" width="0.5703125" style="114" customWidth="1"/>
    <col min="18" max="18" width="10.42578125" style="114" customWidth="1"/>
    <col min="19" max="20" width="0.5703125" style="114" customWidth="1"/>
    <col min="21" max="21" width="12.5703125" style="114" customWidth="1"/>
    <col min="22" max="23" width="0.5703125" style="114" customWidth="1"/>
    <col min="24" max="24" width="11.140625" style="114" customWidth="1"/>
    <col min="25" max="26" width="0.5703125" style="114" customWidth="1"/>
    <col min="27" max="27" width="16.140625" style="114" customWidth="1"/>
    <col min="28" max="29" width="0.5703125" style="114" customWidth="1"/>
    <col min="30" max="30" width="13.85546875" style="114" customWidth="1"/>
    <col min="31" max="32" width="0.5703125" style="114" customWidth="1"/>
    <col min="33" max="33" width="12.5703125" style="114" customWidth="1"/>
    <col min="34" max="35" width="0.5703125" style="114" customWidth="1"/>
    <col min="36" max="36" width="14.42578125" style="114" customWidth="1"/>
    <col min="37" max="38" width="0.5703125" style="171" customWidth="1"/>
    <col min="39" max="39" width="10.85546875" style="114" customWidth="1"/>
    <col min="40" max="41" width="0.5703125" style="114" customWidth="1"/>
    <col min="42" max="42" width="12.140625" style="114" customWidth="1"/>
    <col min="43" max="43" width="14.5703125" style="114" bestFit="1" customWidth="1"/>
    <col min="44" max="16384" width="8.5703125" style="114"/>
  </cols>
  <sheetData>
    <row r="1" spans="1:42" ht="19.350000000000001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</row>
    <row r="2" spans="1:42" ht="19.350000000000001" customHeight="1">
      <c r="A2" s="186" t="s">
        <v>146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</row>
    <row r="3" spans="1:42" ht="19.350000000000001" customHeight="1">
      <c r="A3" s="186" t="s">
        <v>247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</row>
    <row r="4" spans="1:42" ht="19.350000000000001" customHeight="1">
      <c r="A4" s="186" t="s">
        <v>91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</row>
    <row r="5" spans="1:42" ht="19.350000000000001" customHeight="1">
      <c r="A5" s="191" t="s">
        <v>2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</row>
    <row r="6" spans="1:42" ht="9" customHeight="1"/>
    <row r="7" spans="1:42" s="130" customFormat="1" ht="18" customHeight="1">
      <c r="A7" s="128"/>
      <c r="B7" s="129" t="s">
        <v>3</v>
      </c>
      <c r="C7" s="192" t="s">
        <v>147</v>
      </c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</row>
    <row r="8" spans="1:42" s="130" customFormat="1" ht="18" customHeight="1">
      <c r="A8" s="128"/>
      <c r="B8" s="182"/>
      <c r="C8" s="192" t="s">
        <v>124</v>
      </c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82"/>
      <c r="AI8" s="182"/>
      <c r="AJ8" s="133" t="s">
        <v>255</v>
      </c>
      <c r="AK8" s="172"/>
      <c r="AL8" s="172"/>
      <c r="AM8" s="182" t="s">
        <v>148</v>
      </c>
      <c r="AN8" s="128"/>
      <c r="AO8" s="192" t="s">
        <v>149</v>
      </c>
      <c r="AP8" s="192"/>
    </row>
    <row r="9" spans="1:42" s="130" customFormat="1" ht="18" customHeight="1">
      <c r="A9" s="131"/>
      <c r="B9" s="131"/>
      <c r="C9" s="192" t="s">
        <v>150</v>
      </c>
      <c r="D9" s="192"/>
      <c r="E9" s="192"/>
      <c r="F9" s="192" t="s">
        <v>151</v>
      </c>
      <c r="G9" s="192"/>
      <c r="H9" s="192"/>
      <c r="I9" s="132"/>
      <c r="J9" s="132"/>
      <c r="K9" s="132"/>
      <c r="L9" s="133" t="s">
        <v>152</v>
      </c>
      <c r="M9" s="132"/>
      <c r="N9" s="132"/>
      <c r="O9" s="133" t="s">
        <v>153</v>
      </c>
      <c r="P9" s="132"/>
      <c r="Q9" s="132"/>
      <c r="R9" s="192" t="s">
        <v>154</v>
      </c>
      <c r="S9" s="192"/>
      <c r="T9" s="192"/>
      <c r="U9" s="192"/>
      <c r="V9" s="192"/>
      <c r="W9" s="192"/>
      <c r="X9" s="192"/>
      <c r="Y9" s="182"/>
      <c r="Z9" s="193" t="s">
        <v>155</v>
      </c>
      <c r="AA9" s="193"/>
      <c r="AB9" s="193"/>
      <c r="AC9" s="193"/>
      <c r="AD9" s="193"/>
      <c r="AE9" s="182"/>
      <c r="AF9" s="182"/>
      <c r="AG9" s="133" t="s">
        <v>149</v>
      </c>
      <c r="AH9" s="183"/>
      <c r="AI9" s="183"/>
      <c r="AJ9" s="182" t="s">
        <v>256</v>
      </c>
      <c r="AK9" s="173"/>
      <c r="AL9" s="173"/>
      <c r="AM9" s="182" t="s">
        <v>156</v>
      </c>
      <c r="AN9" s="131"/>
      <c r="AO9" s="192" t="s">
        <v>157</v>
      </c>
      <c r="AP9" s="192"/>
    </row>
    <row r="10" spans="1:42" s="130" customFormat="1" ht="18" customHeight="1">
      <c r="A10" s="131"/>
      <c r="B10" s="131"/>
      <c r="C10" s="192" t="s">
        <v>158</v>
      </c>
      <c r="D10" s="192"/>
      <c r="E10" s="192"/>
      <c r="F10" s="192" t="s">
        <v>159</v>
      </c>
      <c r="G10" s="192"/>
      <c r="H10" s="192"/>
      <c r="I10" s="182"/>
      <c r="J10" s="182"/>
      <c r="K10" s="182"/>
      <c r="L10" s="182" t="s">
        <v>160</v>
      </c>
      <c r="M10" s="182"/>
      <c r="N10" s="182"/>
      <c r="O10" s="182" t="s">
        <v>161</v>
      </c>
      <c r="P10" s="182"/>
      <c r="Q10" s="182"/>
      <c r="R10" s="192" t="s">
        <v>78</v>
      </c>
      <c r="S10" s="192"/>
      <c r="T10" s="192"/>
      <c r="U10" s="192"/>
      <c r="V10" s="195" t="s">
        <v>81</v>
      </c>
      <c r="W10" s="195"/>
      <c r="X10" s="195"/>
      <c r="Y10" s="195"/>
      <c r="Z10" s="196" t="s">
        <v>162</v>
      </c>
      <c r="AA10" s="196"/>
      <c r="AB10" s="196"/>
      <c r="AC10" s="196"/>
      <c r="AD10" s="196"/>
      <c r="AE10" s="134"/>
      <c r="AF10" s="134"/>
      <c r="AG10" s="133" t="s">
        <v>163</v>
      </c>
      <c r="AH10" s="183"/>
      <c r="AI10" s="183"/>
      <c r="AJ10" s="183" t="s">
        <v>257</v>
      </c>
      <c r="AK10" s="172"/>
      <c r="AL10" s="172"/>
      <c r="AM10" s="182" t="s">
        <v>164</v>
      </c>
      <c r="AN10" s="131"/>
      <c r="AO10" s="192" t="s">
        <v>165</v>
      </c>
      <c r="AP10" s="192"/>
    </row>
    <row r="11" spans="1:42" s="130" customFormat="1" ht="18" customHeight="1">
      <c r="A11" s="131"/>
      <c r="B11" s="131"/>
      <c r="C11" s="192" t="s">
        <v>166</v>
      </c>
      <c r="D11" s="192"/>
      <c r="E11" s="192"/>
      <c r="F11" s="192" t="s">
        <v>167</v>
      </c>
      <c r="G11" s="192"/>
      <c r="H11" s="192"/>
      <c r="I11" s="183"/>
      <c r="J11" s="183"/>
      <c r="K11" s="183"/>
      <c r="L11" s="183" t="s">
        <v>168</v>
      </c>
      <c r="M11" s="183"/>
      <c r="N11" s="183"/>
      <c r="O11" s="183" t="s">
        <v>169</v>
      </c>
      <c r="P11" s="183"/>
      <c r="Q11" s="183"/>
      <c r="R11" s="182" t="s">
        <v>79</v>
      </c>
      <c r="S11" s="128"/>
      <c r="T11" s="128"/>
      <c r="U11" s="182" t="s">
        <v>170</v>
      </c>
      <c r="V11" s="182"/>
      <c r="W11" s="182"/>
      <c r="X11" s="183"/>
      <c r="Y11" s="183"/>
      <c r="Z11" s="196" t="s">
        <v>171</v>
      </c>
      <c r="AA11" s="196"/>
      <c r="AB11" s="196"/>
      <c r="AC11" s="183"/>
      <c r="AD11" s="133" t="s">
        <v>172</v>
      </c>
      <c r="AE11" s="183"/>
      <c r="AF11" s="183"/>
      <c r="AG11" s="183" t="s">
        <v>173</v>
      </c>
      <c r="AH11" s="183"/>
      <c r="AI11" s="183"/>
      <c r="AJ11" s="183"/>
      <c r="AK11" s="174"/>
      <c r="AL11" s="174"/>
      <c r="AM11" s="131"/>
      <c r="AN11" s="131"/>
      <c r="AO11" s="131"/>
      <c r="AP11" s="131"/>
    </row>
    <row r="12" spans="1:42" s="130" customFormat="1" ht="18" customHeight="1">
      <c r="A12" s="131"/>
      <c r="B12" s="131"/>
      <c r="C12" s="182"/>
      <c r="D12" s="182"/>
      <c r="E12" s="182"/>
      <c r="F12" s="182"/>
      <c r="G12" s="182"/>
      <c r="H12" s="128"/>
      <c r="I12" s="183"/>
      <c r="J12" s="128"/>
      <c r="K12" s="183"/>
      <c r="L12" s="183"/>
      <c r="M12" s="128"/>
      <c r="N12" s="183"/>
      <c r="O12" s="183" t="s">
        <v>76</v>
      </c>
      <c r="P12" s="183"/>
      <c r="Q12" s="183"/>
      <c r="R12" s="182"/>
      <c r="S12" s="128"/>
      <c r="T12" s="128"/>
      <c r="U12" s="56" t="s">
        <v>174</v>
      </c>
      <c r="V12" s="56"/>
      <c r="W12" s="56"/>
      <c r="X12" s="183"/>
      <c r="Y12" s="183"/>
      <c r="Z12" s="192" t="s">
        <v>175</v>
      </c>
      <c r="AA12" s="192"/>
      <c r="AB12" s="192"/>
      <c r="AC12" s="183"/>
      <c r="AD12" s="135" t="s">
        <v>176</v>
      </c>
      <c r="AE12" s="183"/>
      <c r="AF12" s="183"/>
      <c r="AG12" s="183"/>
      <c r="AH12" s="183"/>
      <c r="AI12" s="183"/>
      <c r="AJ12" s="183"/>
      <c r="AK12" s="174"/>
      <c r="AL12" s="174"/>
      <c r="AM12" s="182"/>
      <c r="AN12" s="57"/>
      <c r="AO12" s="57"/>
      <c r="AP12" s="128"/>
    </row>
    <row r="13" spans="1:42" s="130" customFormat="1" ht="18" customHeight="1">
      <c r="A13" s="131"/>
      <c r="B13" s="131"/>
      <c r="C13" s="182"/>
      <c r="D13" s="182"/>
      <c r="E13" s="182"/>
      <c r="F13" s="182"/>
      <c r="G13" s="182"/>
      <c r="H13" s="182"/>
      <c r="I13" s="183"/>
      <c r="J13" s="182"/>
      <c r="K13" s="183"/>
      <c r="L13" s="183"/>
      <c r="M13" s="182"/>
      <c r="N13" s="183"/>
      <c r="O13" s="183"/>
      <c r="P13" s="183"/>
      <c r="Q13" s="183"/>
      <c r="R13" s="182"/>
      <c r="S13" s="128"/>
      <c r="T13" s="128"/>
      <c r="U13" s="56" t="s">
        <v>177</v>
      </c>
      <c r="V13" s="56"/>
      <c r="W13" s="56"/>
      <c r="X13" s="183"/>
      <c r="Y13" s="183"/>
      <c r="Z13" s="192" t="s">
        <v>178</v>
      </c>
      <c r="AA13" s="192"/>
      <c r="AB13" s="192"/>
      <c r="AC13" s="183"/>
      <c r="AD13" s="183"/>
      <c r="AE13" s="183"/>
      <c r="AF13" s="183"/>
      <c r="AG13" s="183"/>
      <c r="AH13" s="183"/>
      <c r="AI13" s="183"/>
      <c r="AJ13" s="183"/>
      <c r="AK13" s="174"/>
      <c r="AL13" s="174"/>
      <c r="AM13" s="182"/>
      <c r="AN13" s="57"/>
      <c r="AO13" s="57"/>
      <c r="AP13" s="128"/>
    </row>
    <row r="14" spans="1:42" s="130" customFormat="1" ht="18" customHeight="1">
      <c r="A14" s="131"/>
      <c r="B14" s="131"/>
      <c r="C14" s="182"/>
      <c r="D14" s="181"/>
      <c r="E14" s="182"/>
      <c r="F14" s="182"/>
      <c r="G14" s="181"/>
      <c r="H14" s="182"/>
      <c r="I14" s="183"/>
      <c r="J14" s="182"/>
      <c r="K14" s="183"/>
      <c r="L14" s="181"/>
      <c r="M14" s="182"/>
      <c r="N14" s="183"/>
      <c r="O14" s="181"/>
      <c r="P14" s="183"/>
      <c r="Q14" s="183"/>
      <c r="R14" s="181"/>
      <c r="S14" s="56"/>
      <c r="T14" s="56"/>
      <c r="U14" s="58"/>
      <c r="V14" s="183"/>
      <c r="W14" s="183"/>
      <c r="X14" s="136"/>
      <c r="Y14" s="183"/>
      <c r="Z14" s="194" t="s">
        <v>136</v>
      </c>
      <c r="AA14" s="194"/>
      <c r="AB14" s="194"/>
      <c r="AC14" s="183"/>
      <c r="AD14" s="136"/>
      <c r="AE14" s="183"/>
      <c r="AF14" s="183"/>
      <c r="AG14" s="136"/>
      <c r="AH14" s="183"/>
      <c r="AI14" s="183"/>
      <c r="AJ14" s="181"/>
      <c r="AK14" s="172"/>
      <c r="AL14" s="172"/>
      <c r="AM14" s="181"/>
      <c r="AN14" s="57"/>
      <c r="AO14" s="57"/>
      <c r="AP14" s="137"/>
    </row>
    <row r="15" spans="1:42" s="130" customFormat="1" ht="10.7" customHeight="1">
      <c r="AK15" s="175"/>
      <c r="AL15" s="175"/>
    </row>
    <row r="16" spans="1:42" s="130" customFormat="1" ht="18" customHeight="1">
      <c r="A16" s="138" t="s">
        <v>181</v>
      </c>
      <c r="D16" s="59">
        <v>250000</v>
      </c>
      <c r="E16" s="59"/>
      <c r="F16" s="59"/>
      <c r="G16" s="59">
        <v>478000</v>
      </c>
      <c r="H16" s="59"/>
      <c r="I16" s="59"/>
      <c r="J16" s="59"/>
      <c r="K16" s="59"/>
      <c r="L16" s="59">
        <v>9265</v>
      </c>
      <c r="M16" s="59"/>
      <c r="N16" s="59"/>
      <c r="O16" s="60">
        <v>0</v>
      </c>
      <c r="P16" s="59"/>
      <c r="Q16" s="59"/>
      <c r="R16" s="59">
        <v>25000</v>
      </c>
      <c r="S16" s="59"/>
      <c r="T16" s="59"/>
      <c r="U16" s="59">
        <v>4850000</v>
      </c>
      <c r="V16" s="61"/>
      <c r="W16" s="62"/>
      <c r="X16" s="59">
        <v>17382220</v>
      </c>
      <c r="Y16" s="59"/>
      <c r="Z16" s="59"/>
      <c r="AA16" s="59">
        <v>-83454</v>
      </c>
      <c r="AB16" s="59"/>
      <c r="AC16" s="59"/>
      <c r="AD16" s="59">
        <v>-89551</v>
      </c>
      <c r="AE16" s="59"/>
      <c r="AF16" s="59"/>
      <c r="AG16" s="59">
        <f>SUM(D16:AD16)</f>
        <v>22821480</v>
      </c>
      <c r="AH16" s="59"/>
      <c r="AI16" s="59"/>
      <c r="AJ16" s="60">
        <v>0</v>
      </c>
      <c r="AK16" s="63"/>
      <c r="AL16" s="63"/>
      <c r="AM16" s="59">
        <v>526600</v>
      </c>
      <c r="AN16" s="59"/>
      <c r="AO16" s="59"/>
      <c r="AP16" s="59">
        <f>SUM(AG16:AM16)</f>
        <v>23348080</v>
      </c>
    </row>
    <row r="17" spans="1:44" s="130" customFormat="1" ht="18" customHeight="1">
      <c r="A17" s="139" t="s">
        <v>179</v>
      </c>
      <c r="D17" s="61"/>
      <c r="E17" s="59"/>
      <c r="F17" s="59"/>
      <c r="G17" s="61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61"/>
      <c r="S17" s="59"/>
      <c r="T17" s="59"/>
      <c r="U17" s="61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176"/>
      <c r="AL17" s="176"/>
      <c r="AM17" s="59"/>
      <c r="AN17" s="59"/>
      <c r="AO17" s="59"/>
      <c r="AP17" s="59"/>
    </row>
    <row r="18" spans="1:44" s="130" customFormat="1" ht="18" customHeight="1">
      <c r="A18" s="140" t="s">
        <v>74</v>
      </c>
      <c r="B18" s="141">
        <v>20</v>
      </c>
      <c r="D18" s="60">
        <v>0</v>
      </c>
      <c r="E18" s="59"/>
      <c r="F18" s="59"/>
      <c r="G18" s="60">
        <v>0</v>
      </c>
      <c r="H18" s="59"/>
      <c r="I18" s="59"/>
      <c r="J18" s="59"/>
      <c r="K18" s="59"/>
      <c r="L18" s="59">
        <v>4431</v>
      </c>
      <c r="M18" s="59"/>
      <c r="N18" s="59"/>
      <c r="O18" s="60">
        <v>0</v>
      </c>
      <c r="P18" s="59"/>
      <c r="Q18" s="59"/>
      <c r="R18" s="60">
        <v>0</v>
      </c>
      <c r="S18" s="59"/>
      <c r="T18" s="59"/>
      <c r="U18" s="60">
        <v>0</v>
      </c>
      <c r="V18" s="59"/>
      <c r="W18" s="59"/>
      <c r="X18" s="60">
        <v>0</v>
      </c>
      <c r="Y18" s="59"/>
      <c r="Z18" s="59"/>
      <c r="AA18" s="60">
        <v>0</v>
      </c>
      <c r="AB18" s="59"/>
      <c r="AC18" s="59"/>
      <c r="AD18" s="60">
        <v>0</v>
      </c>
      <c r="AE18" s="59"/>
      <c r="AF18" s="59"/>
      <c r="AG18" s="59">
        <f>SUM(D18:AD18)</f>
        <v>4431</v>
      </c>
      <c r="AH18" s="59"/>
      <c r="AI18" s="59"/>
      <c r="AJ18" s="60">
        <v>0</v>
      </c>
      <c r="AK18" s="63"/>
      <c r="AL18" s="63"/>
      <c r="AM18" s="60">
        <v>0</v>
      </c>
      <c r="AN18" s="59"/>
      <c r="AO18" s="59"/>
      <c r="AP18" s="59">
        <f t="shared" ref="AP18:AP22" si="0">SUM(AG18:AM18)</f>
        <v>4431</v>
      </c>
    </row>
    <row r="19" spans="1:44" s="130" customFormat="1" ht="18" customHeight="1">
      <c r="A19" s="140" t="s">
        <v>251</v>
      </c>
      <c r="B19" s="141"/>
      <c r="D19" s="60"/>
      <c r="E19" s="59"/>
      <c r="F19" s="59"/>
      <c r="G19" s="60"/>
      <c r="H19" s="59"/>
      <c r="I19" s="59"/>
      <c r="J19" s="59"/>
      <c r="K19" s="59"/>
      <c r="L19" s="59"/>
      <c r="M19" s="59"/>
      <c r="N19" s="59"/>
      <c r="O19" s="60"/>
      <c r="P19" s="59"/>
      <c r="Q19" s="59"/>
      <c r="R19" s="60"/>
      <c r="S19" s="59"/>
      <c r="T19" s="59"/>
      <c r="U19" s="60"/>
      <c r="V19" s="59"/>
      <c r="W19" s="59"/>
      <c r="X19" s="60"/>
      <c r="Y19" s="59"/>
      <c r="Z19" s="59"/>
      <c r="AA19" s="60"/>
      <c r="AB19" s="59"/>
      <c r="AC19" s="59"/>
      <c r="AD19" s="60"/>
      <c r="AE19" s="59"/>
      <c r="AF19" s="59"/>
      <c r="AG19" s="59"/>
      <c r="AH19" s="59"/>
      <c r="AI19" s="59"/>
      <c r="AJ19" s="59"/>
      <c r="AK19" s="176"/>
      <c r="AL19" s="176"/>
      <c r="AM19" s="60"/>
      <c r="AN19" s="59"/>
      <c r="AO19" s="59"/>
      <c r="AP19" s="59"/>
    </row>
    <row r="20" spans="1:44" s="130" customFormat="1" ht="18" customHeight="1">
      <c r="A20" s="169" t="s">
        <v>252</v>
      </c>
      <c r="B20" s="141">
        <v>8.1999999999999993</v>
      </c>
      <c r="D20" s="60">
        <v>0</v>
      </c>
      <c r="E20" s="59"/>
      <c r="F20" s="59"/>
      <c r="G20" s="60">
        <v>0</v>
      </c>
      <c r="H20" s="59"/>
      <c r="I20" s="59"/>
      <c r="J20" s="59"/>
      <c r="K20" s="59"/>
      <c r="L20" s="60">
        <v>0</v>
      </c>
      <c r="M20" s="59"/>
      <c r="N20" s="59"/>
      <c r="O20" s="59">
        <v>-16</v>
      </c>
      <c r="P20" s="59"/>
      <c r="Q20" s="59"/>
      <c r="R20" s="60">
        <v>0</v>
      </c>
      <c r="S20" s="59"/>
      <c r="T20" s="59"/>
      <c r="U20" s="60">
        <v>0</v>
      </c>
      <c r="V20" s="59"/>
      <c r="W20" s="59"/>
      <c r="X20" s="60">
        <v>0</v>
      </c>
      <c r="Y20" s="59"/>
      <c r="Z20" s="59"/>
      <c r="AA20" s="60">
        <v>0</v>
      </c>
      <c r="AB20" s="59"/>
      <c r="AC20" s="59"/>
      <c r="AD20" s="60">
        <v>0</v>
      </c>
      <c r="AE20" s="59"/>
      <c r="AF20" s="59"/>
      <c r="AG20" s="59">
        <f>SUM(D20:AD20)</f>
        <v>-16</v>
      </c>
      <c r="AH20" s="59"/>
      <c r="AI20" s="59"/>
      <c r="AJ20" s="60">
        <v>0</v>
      </c>
      <c r="AK20" s="63"/>
      <c r="AL20" s="63"/>
      <c r="AM20" s="59">
        <v>-234</v>
      </c>
      <c r="AN20" s="59"/>
      <c r="AO20" s="59"/>
      <c r="AP20" s="59">
        <f t="shared" si="0"/>
        <v>-250</v>
      </c>
    </row>
    <row r="21" spans="1:44" s="130" customFormat="1" ht="18" customHeight="1">
      <c r="A21" s="140" t="s">
        <v>180</v>
      </c>
      <c r="B21" s="141">
        <v>21.1</v>
      </c>
      <c r="D21" s="60">
        <v>0</v>
      </c>
      <c r="E21" s="59"/>
      <c r="F21" s="59"/>
      <c r="G21" s="60">
        <v>0</v>
      </c>
      <c r="H21" s="59"/>
      <c r="I21" s="59"/>
      <c r="J21" s="59"/>
      <c r="K21" s="59"/>
      <c r="L21" s="60">
        <v>0</v>
      </c>
      <c r="M21" s="59"/>
      <c r="N21" s="59"/>
      <c r="O21" s="60">
        <v>0</v>
      </c>
      <c r="P21" s="59"/>
      <c r="Q21" s="59"/>
      <c r="R21" s="60">
        <v>0</v>
      </c>
      <c r="S21" s="59"/>
      <c r="T21" s="59"/>
      <c r="U21" s="60">
        <v>0</v>
      </c>
      <c r="V21" s="59"/>
      <c r="W21" s="59"/>
      <c r="X21" s="59">
        <v>-737496</v>
      </c>
      <c r="Y21" s="59"/>
      <c r="Z21" s="59"/>
      <c r="AA21" s="60">
        <v>0</v>
      </c>
      <c r="AB21" s="59"/>
      <c r="AC21" s="59"/>
      <c r="AD21" s="60">
        <v>0</v>
      </c>
      <c r="AE21" s="59"/>
      <c r="AF21" s="59"/>
      <c r="AG21" s="59">
        <f>SUM(D21:AD21)</f>
        <v>-737496</v>
      </c>
      <c r="AH21" s="59"/>
      <c r="AI21" s="59"/>
      <c r="AJ21" s="60">
        <v>0</v>
      </c>
      <c r="AK21" s="63"/>
      <c r="AL21" s="63"/>
      <c r="AM21" s="59">
        <v>-3931</v>
      </c>
      <c r="AN21" s="59"/>
      <c r="AO21" s="59"/>
      <c r="AP21" s="59">
        <f t="shared" si="0"/>
        <v>-741427</v>
      </c>
    </row>
    <row r="22" spans="1:44" s="130" customFormat="1" ht="18" customHeight="1">
      <c r="A22" s="140" t="s">
        <v>131</v>
      </c>
      <c r="D22" s="60">
        <v>0</v>
      </c>
      <c r="E22" s="59"/>
      <c r="F22" s="59"/>
      <c r="G22" s="60">
        <v>0</v>
      </c>
      <c r="H22" s="59"/>
      <c r="I22" s="59"/>
      <c r="J22" s="59"/>
      <c r="K22" s="59"/>
      <c r="L22" s="60">
        <v>0</v>
      </c>
      <c r="M22" s="59"/>
      <c r="N22" s="59"/>
      <c r="O22" s="60">
        <v>0</v>
      </c>
      <c r="P22" s="59"/>
      <c r="Q22" s="59"/>
      <c r="R22" s="60">
        <v>0</v>
      </c>
      <c r="S22" s="59"/>
      <c r="T22" s="59"/>
      <c r="U22" s="60">
        <v>0</v>
      </c>
      <c r="V22" s="59"/>
      <c r="W22" s="59"/>
      <c r="X22" s="59">
        <v>1459188</v>
      </c>
      <c r="Y22" s="59"/>
      <c r="Z22" s="59"/>
      <c r="AA22" s="60">
        <v>0</v>
      </c>
      <c r="AB22" s="59"/>
      <c r="AC22" s="59"/>
      <c r="AD22" s="63">
        <v>0</v>
      </c>
      <c r="AE22" s="59"/>
      <c r="AF22" s="59"/>
      <c r="AG22" s="59">
        <f>SUM(D22:AD22)</f>
        <v>1459188</v>
      </c>
      <c r="AH22" s="59"/>
      <c r="AI22" s="59"/>
      <c r="AJ22" s="60">
        <v>0</v>
      </c>
      <c r="AK22" s="63"/>
      <c r="AL22" s="63"/>
      <c r="AM22" s="59">
        <v>48547</v>
      </c>
      <c r="AN22" s="59"/>
      <c r="AO22" s="59"/>
      <c r="AP22" s="59">
        <f t="shared" si="0"/>
        <v>1507735</v>
      </c>
    </row>
    <row r="23" spans="1:44" s="130" customFormat="1" ht="18" customHeight="1">
      <c r="A23" s="142" t="s">
        <v>182</v>
      </c>
      <c r="D23" s="60">
        <v>0</v>
      </c>
      <c r="E23" s="59"/>
      <c r="F23" s="59"/>
      <c r="G23" s="60">
        <v>0</v>
      </c>
      <c r="H23" s="59"/>
      <c r="I23" s="59"/>
      <c r="J23" s="59"/>
      <c r="K23" s="59"/>
      <c r="L23" s="60">
        <v>0</v>
      </c>
      <c r="M23" s="59"/>
      <c r="N23" s="59"/>
      <c r="O23" s="60">
        <v>0</v>
      </c>
      <c r="P23" s="59"/>
      <c r="Q23" s="59"/>
      <c r="R23" s="60">
        <v>0</v>
      </c>
      <c r="S23" s="59"/>
      <c r="T23" s="59"/>
      <c r="U23" s="60">
        <v>0</v>
      </c>
      <c r="V23" s="59"/>
      <c r="W23" s="59"/>
      <c r="X23" s="60">
        <v>0</v>
      </c>
      <c r="Y23" s="59"/>
      <c r="Z23" s="59"/>
      <c r="AA23" s="59">
        <v>19502</v>
      </c>
      <c r="AB23" s="59"/>
      <c r="AC23" s="59"/>
      <c r="AD23" s="59">
        <v>69066</v>
      </c>
      <c r="AE23" s="59"/>
      <c r="AF23" s="59"/>
      <c r="AG23" s="59">
        <f>SUM(D23:AD23)</f>
        <v>88568</v>
      </c>
      <c r="AH23" s="59"/>
      <c r="AI23" s="59"/>
      <c r="AJ23" s="60">
        <v>0</v>
      </c>
      <c r="AK23" s="63"/>
      <c r="AL23" s="63"/>
      <c r="AM23" s="59">
        <v>22362</v>
      </c>
      <c r="AN23" s="59"/>
      <c r="AO23" s="59"/>
      <c r="AP23" s="59">
        <f>SUM(AG23:AM23)</f>
        <v>110930</v>
      </c>
    </row>
    <row r="24" spans="1:44" s="130" customFormat="1" ht="18" customHeight="1" thickBot="1">
      <c r="A24" s="138" t="s">
        <v>248</v>
      </c>
      <c r="D24" s="64">
        <f>SUM(D16:D23)</f>
        <v>250000</v>
      </c>
      <c r="E24" s="59"/>
      <c r="F24" s="59"/>
      <c r="G24" s="64">
        <f>SUM(G16:G23)</f>
        <v>478000</v>
      </c>
      <c r="H24" s="59"/>
      <c r="I24" s="59"/>
      <c r="J24" s="59"/>
      <c r="K24" s="59"/>
      <c r="L24" s="64">
        <f>SUM(L16:L23)</f>
        <v>13696</v>
      </c>
      <c r="M24" s="59"/>
      <c r="N24" s="59"/>
      <c r="O24" s="64">
        <f>SUM(O16:O23)</f>
        <v>-16</v>
      </c>
      <c r="P24" s="59"/>
      <c r="Q24" s="59"/>
      <c r="R24" s="64">
        <f>SUM(R16:R23)</f>
        <v>25000</v>
      </c>
      <c r="S24" s="59"/>
      <c r="T24" s="59"/>
      <c r="U24" s="64">
        <f>SUM(U16:U23)</f>
        <v>4850000</v>
      </c>
      <c r="V24" s="59"/>
      <c r="W24" s="59"/>
      <c r="X24" s="64">
        <f>SUM(X16:X23)</f>
        <v>18103912</v>
      </c>
      <c r="Y24" s="59"/>
      <c r="Z24" s="59"/>
      <c r="AA24" s="64">
        <f>SUM(AA16:AA23)</f>
        <v>-63952</v>
      </c>
      <c r="AB24" s="59"/>
      <c r="AC24" s="59"/>
      <c r="AD24" s="64">
        <f>SUM(AD16:AD23)</f>
        <v>-20485</v>
      </c>
      <c r="AE24" s="59"/>
      <c r="AF24" s="59"/>
      <c r="AG24" s="64">
        <f>SUM(AG16:AG23)</f>
        <v>23636155</v>
      </c>
      <c r="AJ24" s="170">
        <v>0</v>
      </c>
      <c r="AK24" s="63"/>
      <c r="AL24" s="63"/>
      <c r="AM24" s="64">
        <f>SUM(AM16:AM23)</f>
        <v>593344</v>
      </c>
      <c r="AP24" s="64">
        <f>SUM(AP16:AP23)</f>
        <v>24229499</v>
      </c>
    </row>
    <row r="25" spans="1:44" ht="11.45" customHeight="1" thickTop="1">
      <c r="A25" s="143"/>
      <c r="D25" s="32"/>
      <c r="E25" s="30"/>
      <c r="F25" s="30"/>
      <c r="G25" s="32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2"/>
      <c r="S25" s="30"/>
      <c r="T25" s="30"/>
      <c r="U25" s="32"/>
      <c r="V25" s="30"/>
      <c r="W25" s="30"/>
      <c r="X25" s="32"/>
      <c r="Y25" s="30"/>
      <c r="Z25" s="30"/>
      <c r="AA25" s="32"/>
      <c r="AB25" s="30"/>
      <c r="AC25" s="30"/>
      <c r="AD25" s="32"/>
      <c r="AE25" s="30"/>
      <c r="AF25" s="30"/>
      <c r="AG25" s="32"/>
      <c r="AH25" s="144"/>
      <c r="AI25" s="144"/>
      <c r="AJ25" s="30"/>
      <c r="AK25" s="32"/>
      <c r="AL25" s="32"/>
      <c r="AM25" s="32"/>
      <c r="AN25" s="144"/>
      <c r="AO25" s="144"/>
      <c r="AP25" s="32"/>
    </row>
    <row r="26" spans="1:44" s="130" customFormat="1" ht="18" customHeight="1">
      <c r="A26" s="138" t="s">
        <v>238</v>
      </c>
      <c r="D26" s="59">
        <v>250000</v>
      </c>
      <c r="E26" s="59"/>
      <c r="F26" s="59"/>
      <c r="G26" s="59">
        <v>478000</v>
      </c>
      <c r="H26" s="59"/>
      <c r="I26" s="59"/>
      <c r="J26" s="59"/>
      <c r="K26" s="59"/>
      <c r="L26" s="59">
        <v>13650</v>
      </c>
      <c r="M26" s="59"/>
      <c r="N26" s="59"/>
      <c r="O26" s="59">
        <v>-16</v>
      </c>
      <c r="P26" s="59"/>
      <c r="Q26" s="59"/>
      <c r="R26" s="59">
        <v>25000</v>
      </c>
      <c r="S26" s="59"/>
      <c r="T26" s="59"/>
      <c r="U26" s="59">
        <v>4850000</v>
      </c>
      <c r="V26" s="59"/>
      <c r="W26" s="59"/>
      <c r="X26" s="59">
        <v>19285784</v>
      </c>
      <c r="Y26" s="59"/>
      <c r="Z26" s="59"/>
      <c r="AA26" s="59">
        <v>-105245</v>
      </c>
      <c r="AB26" s="59"/>
      <c r="AC26" s="59"/>
      <c r="AD26" s="59">
        <v>-324812</v>
      </c>
      <c r="AE26" s="59"/>
      <c r="AF26" s="59"/>
      <c r="AG26" s="59">
        <f>SUM(D26:AD26)</f>
        <v>24472361</v>
      </c>
      <c r="AH26" s="59"/>
      <c r="AI26" s="59"/>
      <c r="AJ26" s="60">
        <v>0</v>
      </c>
      <c r="AK26" s="63"/>
      <c r="AL26" s="63"/>
      <c r="AM26" s="59">
        <v>589438</v>
      </c>
      <c r="AN26" s="59"/>
      <c r="AO26" s="59"/>
      <c r="AP26" s="59">
        <f>SUM(AG26:AM26)</f>
        <v>25061799</v>
      </c>
    </row>
    <row r="27" spans="1:44" s="130" customFormat="1" ht="17.45" customHeight="1">
      <c r="A27" s="139" t="s">
        <v>179</v>
      </c>
      <c r="D27" s="61"/>
      <c r="E27" s="59"/>
      <c r="F27" s="59"/>
      <c r="G27" s="61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61"/>
      <c r="S27" s="59"/>
      <c r="T27" s="59"/>
      <c r="U27" s="61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176"/>
      <c r="AL27" s="176"/>
      <c r="AN27" s="59"/>
      <c r="AO27" s="59"/>
      <c r="AP27" s="59"/>
    </row>
    <row r="28" spans="1:44" s="130" customFormat="1" ht="17.45" customHeight="1">
      <c r="A28" s="140" t="s">
        <v>254</v>
      </c>
      <c r="B28" s="141">
        <v>8.3000000000000007</v>
      </c>
      <c r="D28" s="60">
        <v>0</v>
      </c>
      <c r="E28" s="59"/>
      <c r="F28" s="59"/>
      <c r="G28" s="60">
        <v>0</v>
      </c>
      <c r="H28" s="59"/>
      <c r="I28" s="59"/>
      <c r="J28" s="59"/>
      <c r="K28" s="59"/>
      <c r="L28" s="60">
        <v>0</v>
      </c>
      <c r="M28" s="59"/>
      <c r="N28" s="59"/>
      <c r="O28" s="60">
        <v>0</v>
      </c>
      <c r="P28" s="59"/>
      <c r="Q28" s="59"/>
      <c r="R28" s="60">
        <v>0</v>
      </c>
      <c r="S28" s="59"/>
      <c r="T28" s="59"/>
      <c r="U28" s="60">
        <v>0</v>
      </c>
      <c r="V28" s="59"/>
      <c r="W28" s="59"/>
      <c r="X28" s="60">
        <v>0</v>
      </c>
      <c r="Y28" s="59"/>
      <c r="Z28" s="59"/>
      <c r="AA28" s="60">
        <v>0</v>
      </c>
      <c r="AB28" s="59"/>
      <c r="AC28" s="59"/>
      <c r="AD28" s="60">
        <v>0</v>
      </c>
      <c r="AE28" s="59"/>
      <c r="AF28" s="59"/>
      <c r="AG28" s="60">
        <f>SUM(E28:AD28)</f>
        <v>0</v>
      </c>
      <c r="AH28" s="59"/>
      <c r="AI28" s="59"/>
      <c r="AJ28" s="59">
        <f>'Financial Position (2)'!C80</f>
        <v>366561</v>
      </c>
      <c r="AK28" s="176"/>
      <c r="AL28" s="176"/>
      <c r="AM28" s="60">
        <v>0</v>
      </c>
      <c r="AN28" s="59"/>
      <c r="AO28" s="59"/>
      <c r="AP28" s="59">
        <f>SUM(AG28:AM28)</f>
        <v>366561</v>
      </c>
    </row>
    <row r="29" spans="1:44" s="130" customFormat="1" ht="18" customHeight="1">
      <c r="A29" s="140" t="s">
        <v>74</v>
      </c>
      <c r="B29" s="141">
        <v>20</v>
      </c>
      <c r="D29" s="60">
        <v>0</v>
      </c>
      <c r="E29" s="59"/>
      <c r="F29" s="59"/>
      <c r="G29" s="60">
        <v>0</v>
      </c>
      <c r="H29" s="59"/>
      <c r="I29" s="59"/>
      <c r="J29" s="59"/>
      <c r="K29" s="59"/>
      <c r="L29" s="59">
        <v>-566</v>
      </c>
      <c r="M29" s="59"/>
      <c r="N29" s="59"/>
      <c r="O29" s="60">
        <v>0</v>
      </c>
      <c r="P29" s="59"/>
      <c r="Q29" s="59"/>
      <c r="R29" s="60">
        <v>0</v>
      </c>
      <c r="S29" s="59"/>
      <c r="T29" s="59"/>
      <c r="U29" s="60">
        <v>0</v>
      </c>
      <c r="V29" s="59"/>
      <c r="W29" s="59"/>
      <c r="X29" s="60">
        <v>0</v>
      </c>
      <c r="Y29" s="59"/>
      <c r="Z29" s="59"/>
      <c r="AA29" s="60">
        <v>0</v>
      </c>
      <c r="AB29" s="59"/>
      <c r="AC29" s="59"/>
      <c r="AD29" s="60">
        <v>0</v>
      </c>
      <c r="AE29" s="59"/>
      <c r="AF29" s="59"/>
      <c r="AG29" s="59">
        <f>SUM(E29:AD29)</f>
        <v>-566</v>
      </c>
      <c r="AH29" s="59"/>
      <c r="AI29" s="59"/>
      <c r="AJ29" s="60">
        <v>0</v>
      </c>
      <c r="AK29" s="63"/>
      <c r="AL29" s="63"/>
      <c r="AM29" s="60">
        <v>0</v>
      </c>
      <c r="AN29" s="59"/>
      <c r="AO29" s="59"/>
      <c r="AP29" s="59">
        <f>SUM(AG29:AM29)</f>
        <v>-566</v>
      </c>
      <c r="AQ29" s="145">
        <f>+'Financial Position (2)'!E67-'Financial Position (2)'!C67+AP29</f>
        <v>0</v>
      </c>
    </row>
    <row r="30" spans="1:44" s="130" customFormat="1" ht="18" customHeight="1">
      <c r="A30" s="140" t="s">
        <v>180</v>
      </c>
      <c r="B30" s="141">
        <v>21.2</v>
      </c>
      <c r="D30" s="60">
        <v>0</v>
      </c>
      <c r="E30" s="59"/>
      <c r="F30" s="59"/>
      <c r="G30" s="60">
        <v>0</v>
      </c>
      <c r="H30" s="59"/>
      <c r="I30" s="59"/>
      <c r="J30" s="59"/>
      <c r="K30" s="59"/>
      <c r="L30" s="60">
        <v>0</v>
      </c>
      <c r="M30" s="59"/>
      <c r="N30" s="59"/>
      <c r="O30" s="60">
        <v>0</v>
      </c>
      <c r="P30" s="59"/>
      <c r="Q30" s="59"/>
      <c r="R30" s="60">
        <v>0</v>
      </c>
      <c r="S30" s="59"/>
      <c r="T30" s="59"/>
      <c r="U30" s="60">
        <v>0</v>
      </c>
      <c r="V30" s="59"/>
      <c r="W30" s="59"/>
      <c r="X30" s="59">
        <v>-737145</v>
      </c>
      <c r="Y30" s="59"/>
      <c r="Z30" s="59"/>
      <c r="AA30" s="60">
        <v>0</v>
      </c>
      <c r="AB30" s="59"/>
      <c r="AC30" s="59"/>
      <c r="AD30" s="60">
        <v>0</v>
      </c>
      <c r="AE30" s="59"/>
      <c r="AF30" s="59"/>
      <c r="AG30" s="59">
        <f>SUM(E30:AD30)</f>
        <v>-737145</v>
      </c>
      <c r="AH30" s="59"/>
      <c r="AI30" s="59"/>
      <c r="AJ30" s="60">
        <v>0</v>
      </c>
      <c r="AK30" s="63"/>
      <c r="AL30" s="63"/>
      <c r="AM30" s="60">
        <v>0</v>
      </c>
      <c r="AN30" s="59"/>
      <c r="AO30" s="59"/>
      <c r="AP30" s="59">
        <f>SUM(AG30:AM30)</f>
        <v>-737145</v>
      </c>
      <c r="AQ30" s="145"/>
    </row>
    <row r="31" spans="1:44" s="130" customFormat="1" ht="18" customHeight="1">
      <c r="A31" s="140" t="s">
        <v>131</v>
      </c>
      <c r="D31" s="60">
        <v>0</v>
      </c>
      <c r="E31" s="59"/>
      <c r="F31" s="59"/>
      <c r="G31" s="60">
        <v>0</v>
      </c>
      <c r="H31" s="59"/>
      <c r="I31" s="59"/>
      <c r="J31" s="59"/>
      <c r="K31" s="59"/>
      <c r="L31" s="60">
        <v>0</v>
      </c>
      <c r="M31" s="59"/>
      <c r="N31" s="59"/>
      <c r="O31" s="60">
        <v>0</v>
      </c>
      <c r="P31" s="59"/>
      <c r="Q31" s="59"/>
      <c r="R31" s="60">
        <v>0</v>
      </c>
      <c r="S31" s="59"/>
      <c r="T31" s="59"/>
      <c r="U31" s="60">
        <v>0</v>
      </c>
      <c r="V31" s="59"/>
      <c r="W31" s="59"/>
      <c r="X31" s="59">
        <f>+'Statement of income-6M'!E42</f>
        <v>1346305</v>
      </c>
      <c r="Y31" s="59"/>
      <c r="Z31" s="59"/>
      <c r="AA31" s="60">
        <v>0</v>
      </c>
      <c r="AB31" s="59"/>
      <c r="AC31" s="59"/>
      <c r="AD31" s="60">
        <v>0</v>
      </c>
      <c r="AE31" s="59"/>
      <c r="AF31" s="59"/>
      <c r="AG31" s="59">
        <f>SUM(E31:AD31)</f>
        <v>1346305</v>
      </c>
      <c r="AH31" s="59"/>
      <c r="AI31" s="59"/>
      <c r="AJ31" s="60">
        <v>0</v>
      </c>
      <c r="AK31" s="63"/>
      <c r="AL31" s="63"/>
      <c r="AM31" s="65">
        <f>+'Statement of income-6M'!E43</f>
        <v>24258</v>
      </c>
      <c r="AN31" s="59"/>
      <c r="AO31" s="59"/>
      <c r="AP31" s="59">
        <f>SUM(AG31:AM31)</f>
        <v>1370563</v>
      </c>
      <c r="AQ31" s="66">
        <f>+AP31-'Statement of income-6M'!E44</f>
        <v>0</v>
      </c>
    </row>
    <row r="32" spans="1:44" s="130" customFormat="1" ht="18" customHeight="1">
      <c r="A32" s="140" t="s">
        <v>260</v>
      </c>
      <c r="D32" s="60">
        <v>0</v>
      </c>
      <c r="E32" s="59"/>
      <c r="F32" s="59"/>
      <c r="G32" s="60">
        <v>0</v>
      </c>
      <c r="H32" s="59"/>
      <c r="I32" s="59"/>
      <c r="J32" s="59"/>
      <c r="K32" s="59"/>
      <c r="L32" s="60">
        <v>0</v>
      </c>
      <c r="M32" s="59"/>
      <c r="N32" s="59"/>
      <c r="O32" s="60">
        <v>0</v>
      </c>
      <c r="P32" s="59"/>
      <c r="Q32" s="59"/>
      <c r="R32" s="60">
        <v>0</v>
      </c>
      <c r="S32" s="59"/>
      <c r="T32" s="59"/>
      <c r="U32" s="60">
        <v>0</v>
      </c>
      <c r="V32" s="59"/>
      <c r="W32" s="59"/>
      <c r="X32" s="60">
        <v>0</v>
      </c>
      <c r="Y32" s="59"/>
      <c r="Z32" s="59"/>
      <c r="AA32" s="59">
        <f>-'Financial Position (2)'!E77+'Financial Position (2)'!C77</f>
        <v>50409</v>
      </c>
      <c r="AB32" s="59"/>
      <c r="AC32" s="59"/>
      <c r="AD32" s="59">
        <f>+'Statement Comprehensive Inc-6M'!E22</f>
        <v>-33832</v>
      </c>
      <c r="AE32" s="59"/>
      <c r="AF32" s="59"/>
      <c r="AG32" s="59">
        <f>SUM(E32:AD32)</f>
        <v>16577</v>
      </c>
      <c r="AH32" s="59"/>
      <c r="AI32" s="59"/>
      <c r="AJ32" s="60">
        <v>0</v>
      </c>
      <c r="AK32" s="63"/>
      <c r="AL32" s="63"/>
      <c r="AM32" s="59">
        <f>+'Statement Comprehensive Inc-6M'!E21</f>
        <v>49127</v>
      </c>
      <c r="AN32" s="59"/>
      <c r="AO32" s="59"/>
      <c r="AP32" s="59">
        <f>SUM(AG32:AM32)</f>
        <v>65704</v>
      </c>
      <c r="AQ32" s="145">
        <f>+AP32-'Statement Comprehensive Inc-6M'!E23</f>
        <v>0</v>
      </c>
      <c r="AR32" s="145">
        <f>+AP31+AP32-'Statement Comprehensive Inc-6M'!E24</f>
        <v>0</v>
      </c>
    </row>
    <row r="33" spans="1:43" s="130" customFormat="1" ht="18" customHeight="1" thickBot="1">
      <c r="A33" s="138" t="s">
        <v>249</v>
      </c>
      <c r="D33" s="64">
        <f>SUM(D26:D32)</f>
        <v>250000</v>
      </c>
      <c r="E33" s="59"/>
      <c r="F33" s="59"/>
      <c r="G33" s="64">
        <f>SUM(G26:G32)</f>
        <v>478000</v>
      </c>
      <c r="H33" s="59"/>
      <c r="I33" s="59"/>
      <c r="J33" s="59"/>
      <c r="K33" s="59"/>
      <c r="L33" s="64">
        <f>SUM(L26:L32)</f>
        <v>13084</v>
      </c>
      <c r="M33" s="59"/>
      <c r="N33" s="59"/>
      <c r="O33" s="64">
        <f>SUM(O26:O32)</f>
        <v>-16</v>
      </c>
      <c r="P33" s="59"/>
      <c r="Q33" s="59"/>
      <c r="R33" s="64">
        <f>SUM(R26:R32)</f>
        <v>25000</v>
      </c>
      <c r="S33" s="59"/>
      <c r="T33" s="59"/>
      <c r="U33" s="64">
        <f>SUM(U26:U32)</f>
        <v>4850000</v>
      </c>
      <c r="V33" s="59"/>
      <c r="W33" s="59"/>
      <c r="X33" s="64">
        <f>SUM(X26:X32)</f>
        <v>19894944</v>
      </c>
      <c r="Y33" s="59"/>
      <c r="Z33" s="59"/>
      <c r="AA33" s="64">
        <f>SUM(AA26:AA32)</f>
        <v>-54836</v>
      </c>
      <c r="AB33" s="59"/>
      <c r="AC33" s="59"/>
      <c r="AD33" s="64">
        <f>SUM(AD26:AD32)</f>
        <v>-358644</v>
      </c>
      <c r="AE33" s="59"/>
      <c r="AF33" s="59"/>
      <c r="AG33" s="64">
        <f>SUM(AG26:AG32)</f>
        <v>25097532</v>
      </c>
      <c r="AJ33" s="64">
        <f>SUM(AJ26:AJ32)</f>
        <v>366561</v>
      </c>
      <c r="AK33" s="176"/>
      <c r="AL33" s="176"/>
      <c r="AM33" s="64">
        <f>SUM(AM26:AM32)</f>
        <v>662823</v>
      </c>
      <c r="AP33" s="64">
        <f>SUM(AP26:AP32)</f>
        <v>26126916</v>
      </c>
      <c r="AQ33" s="145">
        <f>+AP33-'Financial Position (2)'!C82</f>
        <v>0</v>
      </c>
    </row>
    <row r="34" spans="1:43" ht="11.45" customHeight="1" thickTop="1">
      <c r="A34" s="143"/>
      <c r="D34" s="32"/>
      <c r="E34" s="30"/>
      <c r="F34" s="30"/>
      <c r="G34" s="32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2"/>
      <c r="S34" s="30"/>
      <c r="T34" s="30"/>
      <c r="U34" s="32"/>
      <c r="V34" s="30"/>
      <c r="W34" s="30"/>
      <c r="X34" s="32"/>
      <c r="Y34" s="30"/>
      <c r="Z34" s="30"/>
      <c r="AA34" s="32"/>
      <c r="AB34" s="30"/>
      <c r="AC34" s="30"/>
      <c r="AD34" s="32"/>
      <c r="AE34" s="30"/>
      <c r="AF34" s="30"/>
      <c r="AG34" s="32"/>
      <c r="AH34" s="144"/>
      <c r="AI34" s="144"/>
      <c r="AJ34" s="30"/>
      <c r="AK34" s="32"/>
      <c r="AL34" s="32"/>
      <c r="AM34" s="32"/>
      <c r="AN34" s="144"/>
      <c r="AO34" s="144"/>
      <c r="AP34" s="32"/>
    </row>
    <row r="35" spans="1:43" ht="11.45" customHeight="1">
      <c r="A35" s="143"/>
      <c r="D35" s="32"/>
      <c r="E35" s="30"/>
      <c r="F35" s="30"/>
      <c r="G35" s="32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2"/>
      <c r="S35" s="30"/>
      <c r="T35" s="30"/>
      <c r="U35" s="32"/>
      <c r="V35" s="30"/>
      <c r="W35" s="30"/>
      <c r="X35" s="32"/>
      <c r="Y35" s="30"/>
      <c r="Z35" s="30"/>
      <c r="AA35" s="32"/>
      <c r="AB35" s="30"/>
      <c r="AC35" s="30"/>
      <c r="AD35" s="32"/>
      <c r="AE35" s="30"/>
      <c r="AF35" s="30"/>
      <c r="AG35" s="32"/>
      <c r="AH35" s="144"/>
      <c r="AI35" s="144"/>
      <c r="AJ35" s="30"/>
      <c r="AK35" s="32"/>
      <c r="AL35" s="32"/>
      <c r="AM35" s="32"/>
      <c r="AN35" s="144"/>
      <c r="AO35" s="144"/>
      <c r="AP35" s="32"/>
      <c r="AQ35" s="126"/>
    </row>
    <row r="36" spans="1:43" ht="11.45" customHeight="1">
      <c r="A36" s="143"/>
      <c r="D36" s="32"/>
      <c r="E36" s="30"/>
      <c r="F36" s="30"/>
      <c r="G36" s="32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2"/>
      <c r="S36" s="30"/>
      <c r="T36" s="30"/>
      <c r="U36" s="32"/>
      <c r="V36" s="30"/>
      <c r="W36" s="30"/>
      <c r="X36" s="32"/>
      <c r="Y36" s="30"/>
      <c r="Z36" s="30"/>
      <c r="AA36" s="32"/>
      <c r="AB36" s="30"/>
      <c r="AC36" s="30"/>
      <c r="AD36" s="32"/>
      <c r="AE36" s="30"/>
      <c r="AF36" s="30"/>
      <c r="AG36" s="32"/>
      <c r="AH36" s="144"/>
      <c r="AI36" s="144"/>
      <c r="AJ36" s="30"/>
      <c r="AK36" s="32"/>
      <c r="AL36" s="32"/>
      <c r="AM36" s="32"/>
      <c r="AN36" s="144"/>
      <c r="AO36" s="144"/>
      <c r="AP36" s="32"/>
    </row>
    <row r="37" spans="1:43" ht="11.45" customHeight="1">
      <c r="A37" s="143"/>
      <c r="D37" s="32"/>
      <c r="E37" s="30"/>
      <c r="F37" s="30"/>
      <c r="G37" s="32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2"/>
      <c r="S37" s="30"/>
      <c r="T37" s="30"/>
      <c r="U37" s="32"/>
      <c r="V37" s="30"/>
      <c r="W37" s="30"/>
      <c r="X37" s="32"/>
      <c r="Y37" s="30"/>
      <c r="Z37" s="30"/>
      <c r="AA37" s="32"/>
      <c r="AB37" s="30"/>
      <c r="AC37" s="30"/>
      <c r="AD37" s="32"/>
      <c r="AE37" s="30"/>
      <c r="AF37" s="30"/>
      <c r="AG37" s="32"/>
      <c r="AH37" s="144"/>
      <c r="AI37" s="144"/>
      <c r="AJ37" s="30"/>
      <c r="AK37" s="32"/>
      <c r="AL37" s="32"/>
      <c r="AM37" s="32"/>
      <c r="AN37" s="144"/>
      <c r="AO37" s="144"/>
      <c r="AP37" s="32"/>
    </row>
    <row r="38" spans="1:43" ht="11.45" customHeight="1">
      <c r="A38" s="143"/>
      <c r="D38" s="32"/>
      <c r="E38" s="30"/>
      <c r="F38" s="30"/>
      <c r="G38" s="32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2"/>
      <c r="S38" s="30"/>
      <c r="T38" s="30"/>
      <c r="U38" s="32"/>
      <c r="V38" s="30"/>
      <c r="W38" s="30"/>
      <c r="X38" s="32"/>
      <c r="Y38" s="30"/>
      <c r="Z38" s="30"/>
      <c r="AA38" s="32"/>
      <c r="AB38" s="30"/>
      <c r="AC38" s="30"/>
      <c r="AD38" s="32"/>
      <c r="AE38" s="30"/>
      <c r="AF38" s="30"/>
      <c r="AG38" s="32"/>
      <c r="AH38" s="144"/>
      <c r="AI38" s="144"/>
      <c r="AJ38" s="30"/>
      <c r="AK38" s="32"/>
      <c r="AL38" s="32"/>
      <c r="AM38" s="32"/>
      <c r="AN38" s="144"/>
      <c r="AO38" s="144"/>
      <c r="AP38" s="32"/>
    </row>
    <row r="39" spans="1:43" ht="11.45" customHeight="1">
      <c r="A39" s="143"/>
      <c r="D39" s="32"/>
      <c r="E39" s="30"/>
      <c r="F39" s="30"/>
      <c r="G39" s="32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2"/>
      <c r="S39" s="30"/>
      <c r="T39" s="30"/>
      <c r="U39" s="32"/>
      <c r="V39" s="30"/>
      <c r="W39" s="30"/>
      <c r="X39" s="32"/>
      <c r="Y39" s="30"/>
      <c r="Z39" s="30"/>
      <c r="AA39" s="32"/>
      <c r="AB39" s="30"/>
      <c r="AC39" s="30"/>
      <c r="AD39" s="32"/>
      <c r="AE39" s="30"/>
      <c r="AF39" s="30"/>
      <c r="AG39" s="32"/>
      <c r="AH39" s="144"/>
      <c r="AI39" s="144"/>
      <c r="AJ39" s="30"/>
      <c r="AK39" s="32"/>
      <c r="AL39" s="32"/>
      <c r="AM39" s="32"/>
      <c r="AN39" s="144"/>
      <c r="AO39" s="144"/>
      <c r="AP39" s="32"/>
    </row>
    <row r="40" spans="1:43" ht="11.45" customHeight="1">
      <c r="A40" s="143"/>
      <c r="D40" s="32"/>
      <c r="E40" s="30"/>
      <c r="F40" s="30"/>
      <c r="G40" s="32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2"/>
      <c r="S40" s="30"/>
      <c r="T40" s="30"/>
      <c r="U40" s="32"/>
      <c r="V40" s="30"/>
      <c r="W40" s="30"/>
      <c r="X40" s="32"/>
      <c r="Y40" s="30"/>
      <c r="Z40" s="30"/>
      <c r="AA40" s="32"/>
      <c r="AB40" s="30"/>
      <c r="AC40" s="30"/>
      <c r="AD40" s="32"/>
      <c r="AE40" s="30"/>
      <c r="AF40" s="30"/>
      <c r="AG40" s="32"/>
      <c r="AH40" s="144"/>
      <c r="AI40" s="144"/>
      <c r="AJ40" s="30"/>
      <c r="AK40" s="32"/>
      <c r="AL40" s="32"/>
      <c r="AM40" s="32"/>
      <c r="AN40" s="144"/>
      <c r="AO40" s="144"/>
      <c r="AP40" s="32"/>
    </row>
    <row r="41" spans="1:43" ht="11.45" customHeight="1">
      <c r="A41" s="143"/>
      <c r="D41" s="32"/>
      <c r="E41" s="30"/>
      <c r="F41" s="30"/>
      <c r="G41" s="32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2"/>
      <c r="S41" s="30"/>
      <c r="T41" s="30"/>
      <c r="U41" s="32"/>
      <c r="V41" s="30"/>
      <c r="W41" s="30"/>
      <c r="X41" s="32"/>
      <c r="Y41" s="30"/>
      <c r="Z41" s="30"/>
      <c r="AA41" s="32"/>
      <c r="AB41" s="30"/>
      <c r="AC41" s="30"/>
      <c r="AD41" s="32"/>
      <c r="AE41" s="30"/>
      <c r="AF41" s="30"/>
      <c r="AG41" s="32"/>
      <c r="AH41" s="144"/>
      <c r="AI41" s="144"/>
      <c r="AJ41" s="30"/>
      <c r="AK41" s="32"/>
      <c r="AL41" s="32"/>
      <c r="AM41" s="32"/>
      <c r="AN41" s="144"/>
      <c r="AO41" s="144"/>
      <c r="AP41" s="32"/>
    </row>
    <row r="42" spans="1:43" ht="11.45" customHeight="1">
      <c r="A42" s="143"/>
      <c r="D42" s="32"/>
      <c r="E42" s="30"/>
      <c r="F42" s="30"/>
      <c r="G42" s="32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2"/>
      <c r="S42" s="30"/>
      <c r="T42" s="30"/>
      <c r="U42" s="32"/>
      <c r="V42" s="30"/>
      <c r="W42" s="30"/>
      <c r="X42" s="32"/>
      <c r="Y42" s="30"/>
      <c r="Z42" s="30"/>
      <c r="AA42" s="32"/>
      <c r="AB42" s="30"/>
      <c r="AC42" s="30"/>
      <c r="AD42" s="32"/>
      <c r="AE42" s="30"/>
      <c r="AF42" s="30"/>
      <c r="AG42" s="32"/>
      <c r="AH42" s="144"/>
      <c r="AI42" s="144"/>
      <c r="AJ42" s="30"/>
      <c r="AK42" s="32"/>
      <c r="AL42" s="32"/>
      <c r="AM42" s="32"/>
      <c r="AN42" s="144"/>
      <c r="AO42" s="144"/>
      <c r="AP42" s="32"/>
    </row>
    <row r="43" spans="1:43" ht="21" customHeight="1">
      <c r="A43" s="86" t="s">
        <v>42</v>
      </c>
    </row>
    <row r="44" spans="1:43" ht="21" customHeight="1">
      <c r="D44" s="126">
        <f>+D33-'Financial Position (2)'!C63</f>
        <v>0</v>
      </c>
      <c r="G44" s="126">
        <f>+G33-'Financial Position (2)'!C65</f>
        <v>0</v>
      </c>
      <c r="L44" s="126">
        <f>+L33-'Financial Position (2)'!C67</f>
        <v>0</v>
      </c>
      <c r="O44" s="126">
        <f>+O33-'Financial Position (2)'!C69</f>
        <v>0</v>
      </c>
      <c r="R44" s="126">
        <f>+R33-'Financial Position (2)'!C72</f>
        <v>0</v>
      </c>
      <c r="U44" s="126">
        <f>+U33-'Financial Position (2)'!C73</f>
        <v>0</v>
      </c>
      <c r="X44" s="126">
        <f>+X33-'Financial Position (2)'!C74</f>
        <v>0</v>
      </c>
      <c r="AA44" s="126">
        <f>+AA33-'Financial Position (2)'!C77</f>
        <v>0</v>
      </c>
      <c r="AD44" s="126">
        <f>+AD33-'Financial Position (2)'!C78</f>
        <v>0</v>
      </c>
      <c r="AG44" s="126">
        <f>+AG33-'Financial Position (2)'!C79</f>
        <v>0</v>
      </c>
      <c r="AJ44" s="126"/>
      <c r="AK44" s="177"/>
      <c r="AL44" s="177"/>
      <c r="AM44" s="126">
        <f>+AM33-'Financial Position (2)'!C81</f>
        <v>0</v>
      </c>
      <c r="AP44" s="126">
        <f>+AP33-'Financial Position (2)'!C82</f>
        <v>0</v>
      </c>
    </row>
    <row r="45" spans="1:43" ht="21" customHeight="1">
      <c r="X45" s="126">
        <f>+X33-X26-'Financial Position (2)'!C74+'Financial Position (2)'!E74</f>
        <v>0</v>
      </c>
      <c r="AA45" s="126">
        <f>+'Financial Position (2)'!C77-'Financial Position (2)'!E77-AA32</f>
        <v>0</v>
      </c>
      <c r="AD45" s="126">
        <f>+'Financial Position (2)'!C78-'Financial Position (2)'!E78-AD32</f>
        <v>0</v>
      </c>
      <c r="AM45" s="126">
        <f>+'Financial Position (2)'!C81-'Financial Position (2)'!E81-AM31-AM32</f>
        <v>0</v>
      </c>
    </row>
    <row r="46" spans="1:43" ht="21" customHeight="1">
      <c r="AA46" s="126">
        <f>+AA32-'Statement Comprehensive Inc-6M'!E20</f>
        <v>0</v>
      </c>
    </row>
  </sheetData>
  <mergeCells count="25">
    <mergeCell ref="Z14:AB14"/>
    <mergeCell ref="C10:E10"/>
    <mergeCell ref="F10:H10"/>
    <mergeCell ref="R10:U10"/>
    <mergeCell ref="V10:Y10"/>
    <mergeCell ref="C11:E11"/>
    <mergeCell ref="F11:H11"/>
    <mergeCell ref="Z11:AB11"/>
    <mergeCell ref="Z12:AB12"/>
    <mergeCell ref="Z13:AB13"/>
    <mergeCell ref="Z10:AD10"/>
    <mergeCell ref="AO10:AP10"/>
    <mergeCell ref="C8:AG8"/>
    <mergeCell ref="AO8:AP8"/>
    <mergeCell ref="C9:E9"/>
    <mergeCell ref="F9:H9"/>
    <mergeCell ref="R9:X9"/>
    <mergeCell ref="AO9:AP9"/>
    <mergeCell ref="Z9:AD9"/>
    <mergeCell ref="C7:AP7"/>
    <mergeCell ref="A1:AP1"/>
    <mergeCell ref="A2:AP2"/>
    <mergeCell ref="A3:AP3"/>
    <mergeCell ref="A4:AP4"/>
    <mergeCell ref="A5:AP5"/>
  </mergeCells>
  <pageMargins left="1" right="0.1" top="1" bottom="0.5" header="0.5" footer="0.5"/>
  <pageSetup paperSize="9" scale="63" fitToWidth="0" fitToHeight="0" orientation="landscape" r:id="rId1"/>
  <headerFooter alignWithMargins="0"/>
  <ignoredErrors>
    <ignoredError sqref="AG2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36"/>
  <sheetViews>
    <sheetView view="pageBreakPreview" topLeftCell="A22" zoomScaleNormal="70" zoomScaleSheetLayoutView="100" zoomScalePageLayoutView="60" workbookViewId="0">
      <selection activeCell="J27" sqref="J27"/>
    </sheetView>
  </sheetViews>
  <sheetFormatPr defaultColWidth="8.5703125" defaultRowHeight="21" customHeight="1"/>
  <cols>
    <col min="1" max="1" width="48.42578125" style="114" customWidth="1"/>
    <col min="2" max="2" width="11.5703125" style="114" customWidth="1"/>
    <col min="3" max="3" width="1.5703125" style="114" customWidth="1"/>
    <col min="4" max="4" width="14.5703125" style="114" customWidth="1"/>
    <col min="5" max="6" width="0.5703125" style="114" customWidth="1"/>
    <col min="7" max="7" width="14.5703125" style="114" customWidth="1"/>
    <col min="8" max="9" width="0.5703125" style="114" customWidth="1"/>
    <col min="10" max="10" width="19.5703125" style="114" customWidth="1"/>
    <col min="11" max="12" width="0.5703125" style="114" customWidth="1"/>
    <col min="13" max="13" width="14.5703125" style="114" customWidth="1"/>
    <col min="14" max="15" width="0.5703125" style="114" customWidth="1"/>
    <col min="16" max="16" width="14.5703125" style="114" customWidth="1"/>
    <col min="17" max="18" width="0.5703125" style="114" customWidth="1"/>
    <col min="19" max="19" width="16.5703125" style="114" customWidth="1"/>
    <col min="20" max="21" width="0.5703125" style="114" customWidth="1"/>
    <col min="22" max="22" width="18.5703125" style="114" customWidth="1"/>
    <col min="23" max="24" width="0.5703125" style="114" customWidth="1"/>
    <col min="25" max="25" width="18.5703125" style="114" customWidth="1"/>
    <col min="26" max="16384" width="8.5703125" style="114"/>
  </cols>
  <sheetData>
    <row r="1" spans="1:25" ht="21" customHeight="1">
      <c r="A1" s="186" t="s">
        <v>0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</row>
    <row r="2" spans="1:25" ht="21" customHeight="1">
      <c r="A2" s="186" t="s">
        <v>183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</row>
    <row r="3" spans="1:25" ht="21" customHeight="1">
      <c r="A3" s="187" t="s">
        <v>246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</row>
    <row r="4" spans="1:25" ht="21" customHeight="1">
      <c r="A4" s="186" t="str">
        <f>'CSE Conso'!A4:AP4</f>
        <v>“UNAUDITED”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</row>
    <row r="5" spans="1:25" ht="21" customHeight="1">
      <c r="A5" s="191" t="s">
        <v>2</v>
      </c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</row>
    <row r="6" spans="1:25" ht="9" customHeight="1"/>
    <row r="7" spans="1:25" ht="21" customHeight="1">
      <c r="A7" s="115"/>
      <c r="B7" s="116" t="s">
        <v>3</v>
      </c>
      <c r="C7" s="186" t="s">
        <v>184</v>
      </c>
      <c r="D7" s="186"/>
      <c r="E7" s="186"/>
      <c r="F7" s="186"/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</row>
    <row r="8" spans="1:25" ht="21" customHeight="1">
      <c r="A8" s="117"/>
      <c r="B8" s="115"/>
      <c r="C8" s="197" t="s">
        <v>150</v>
      </c>
      <c r="D8" s="197"/>
      <c r="E8" s="197"/>
      <c r="F8" s="197" t="s">
        <v>151</v>
      </c>
      <c r="G8" s="197"/>
      <c r="H8" s="197"/>
      <c r="I8" s="115"/>
      <c r="J8" s="118" t="s">
        <v>152</v>
      </c>
      <c r="K8" s="115"/>
      <c r="L8" s="115"/>
      <c r="M8" s="197" t="s">
        <v>154</v>
      </c>
      <c r="N8" s="197"/>
      <c r="O8" s="197"/>
      <c r="P8" s="197"/>
      <c r="Q8" s="197"/>
      <c r="R8" s="197"/>
      <c r="S8" s="197"/>
      <c r="T8" s="184"/>
      <c r="U8" s="184"/>
      <c r="V8" s="184" t="s">
        <v>155</v>
      </c>
      <c r="W8" s="184"/>
      <c r="X8" s="184"/>
      <c r="Y8" s="184" t="s">
        <v>149</v>
      </c>
    </row>
    <row r="9" spans="1:25" ht="21" customHeight="1">
      <c r="A9" s="117"/>
      <c r="B9" s="115"/>
      <c r="C9" s="197" t="s">
        <v>158</v>
      </c>
      <c r="D9" s="197"/>
      <c r="E9" s="197"/>
      <c r="F9" s="197" t="s">
        <v>185</v>
      </c>
      <c r="G9" s="197"/>
      <c r="H9" s="197"/>
      <c r="I9" s="115"/>
      <c r="J9" s="184" t="s">
        <v>186</v>
      </c>
      <c r="K9" s="115"/>
      <c r="L9" s="115"/>
      <c r="M9" s="197" t="s">
        <v>78</v>
      </c>
      <c r="N9" s="197"/>
      <c r="O9" s="197"/>
      <c r="P9" s="197"/>
      <c r="Q9" s="115"/>
      <c r="R9" s="115"/>
      <c r="S9" s="119" t="s">
        <v>187</v>
      </c>
      <c r="T9" s="119"/>
      <c r="U9" s="119"/>
      <c r="V9" s="119" t="s">
        <v>162</v>
      </c>
      <c r="W9" s="119"/>
      <c r="X9" s="119"/>
      <c r="Y9" s="184" t="s">
        <v>157</v>
      </c>
    </row>
    <row r="10" spans="1:25" ht="21" customHeight="1">
      <c r="A10" s="117"/>
      <c r="B10" s="115"/>
      <c r="C10" s="197" t="s">
        <v>166</v>
      </c>
      <c r="D10" s="197"/>
      <c r="E10" s="197"/>
      <c r="F10" s="197" t="s">
        <v>167</v>
      </c>
      <c r="G10" s="197"/>
      <c r="H10" s="197"/>
      <c r="I10" s="115"/>
      <c r="J10" s="119" t="s">
        <v>168</v>
      </c>
      <c r="K10" s="115"/>
      <c r="L10" s="115"/>
      <c r="M10" s="184" t="s">
        <v>79</v>
      </c>
      <c r="N10" s="115"/>
      <c r="O10" s="115"/>
      <c r="P10" s="184" t="s">
        <v>188</v>
      </c>
      <c r="Q10" s="184"/>
      <c r="R10" s="184"/>
      <c r="S10" s="119"/>
      <c r="T10" s="120"/>
      <c r="U10" s="120"/>
      <c r="V10" s="118" t="s">
        <v>172</v>
      </c>
      <c r="W10" s="120"/>
      <c r="X10" s="120"/>
      <c r="Y10" s="184" t="s">
        <v>165</v>
      </c>
    </row>
    <row r="11" spans="1:25" ht="21" customHeight="1">
      <c r="A11" s="117"/>
      <c r="B11" s="115"/>
      <c r="C11" s="184"/>
      <c r="D11" s="184"/>
      <c r="E11" s="184"/>
      <c r="F11" s="184"/>
      <c r="G11" s="184"/>
      <c r="H11" s="115"/>
      <c r="I11" s="184"/>
      <c r="J11" s="184"/>
      <c r="K11" s="115"/>
      <c r="L11" s="184"/>
      <c r="M11" s="184"/>
      <c r="N11" s="115"/>
      <c r="O11" s="115"/>
      <c r="P11" s="25" t="s">
        <v>174</v>
      </c>
      <c r="Q11" s="25"/>
      <c r="R11" s="25"/>
      <c r="S11" s="119"/>
      <c r="T11" s="119"/>
      <c r="U11" s="119"/>
      <c r="V11" s="118" t="s">
        <v>176</v>
      </c>
      <c r="W11" s="119"/>
      <c r="X11" s="119"/>
      <c r="Y11" s="115"/>
    </row>
    <row r="12" spans="1:25" ht="21" customHeight="1">
      <c r="A12" s="117"/>
      <c r="B12" s="115"/>
      <c r="C12" s="184"/>
      <c r="D12" s="121"/>
      <c r="E12" s="184"/>
      <c r="F12" s="184"/>
      <c r="G12" s="121"/>
      <c r="H12" s="115"/>
      <c r="I12" s="184"/>
      <c r="J12" s="121"/>
      <c r="K12" s="115"/>
      <c r="L12" s="184"/>
      <c r="M12" s="121"/>
      <c r="N12" s="115"/>
      <c r="O12" s="115"/>
      <c r="P12" s="26" t="s">
        <v>177</v>
      </c>
      <c r="Q12" s="25"/>
      <c r="R12" s="25"/>
      <c r="S12" s="122"/>
      <c r="T12" s="119"/>
      <c r="U12" s="119"/>
      <c r="V12" s="122"/>
      <c r="W12" s="119"/>
      <c r="X12" s="119"/>
      <c r="Y12" s="74"/>
    </row>
    <row r="13" spans="1:25" ht="18.600000000000001" customHeight="1"/>
    <row r="14" spans="1:25" ht="21" customHeight="1">
      <c r="A14" s="123" t="s">
        <v>181</v>
      </c>
      <c r="D14" s="23">
        <v>250000</v>
      </c>
      <c r="E14" s="23"/>
      <c r="F14" s="23"/>
      <c r="G14" s="23">
        <v>478000</v>
      </c>
      <c r="H14" s="23"/>
      <c r="I14" s="23"/>
      <c r="J14" s="23">
        <v>9265</v>
      </c>
      <c r="K14" s="23"/>
      <c r="L14" s="23"/>
      <c r="M14" s="23">
        <v>25000</v>
      </c>
      <c r="N14" s="23"/>
      <c r="O14" s="23"/>
      <c r="P14" s="23">
        <v>4850000</v>
      </c>
      <c r="Q14" s="23"/>
      <c r="R14" s="23"/>
      <c r="S14" s="23">
        <v>17167729</v>
      </c>
      <c r="T14" s="23"/>
      <c r="U14" s="23"/>
      <c r="V14" s="23">
        <v>-89551</v>
      </c>
      <c r="W14" s="23"/>
      <c r="X14" s="23"/>
      <c r="Y14" s="23">
        <f>SUM(D14:V14)</f>
        <v>22690443</v>
      </c>
    </row>
    <row r="15" spans="1:25" ht="21" customHeight="1">
      <c r="A15" s="124" t="s">
        <v>179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</row>
    <row r="16" spans="1:25" ht="21" customHeight="1">
      <c r="A16" s="125" t="s">
        <v>74</v>
      </c>
      <c r="B16" s="87">
        <v>20</v>
      </c>
      <c r="D16" s="20">
        <v>0</v>
      </c>
      <c r="E16" s="23"/>
      <c r="F16" s="23"/>
      <c r="G16" s="20">
        <v>0</v>
      </c>
      <c r="H16" s="23"/>
      <c r="I16" s="23"/>
      <c r="J16" s="23">
        <v>3238</v>
      </c>
      <c r="K16" s="23"/>
      <c r="L16" s="23"/>
      <c r="M16" s="20">
        <v>0</v>
      </c>
      <c r="N16" s="23"/>
      <c r="O16" s="23"/>
      <c r="P16" s="20">
        <v>0</v>
      </c>
      <c r="Q16" s="23"/>
      <c r="R16" s="23"/>
      <c r="S16" s="20">
        <v>0</v>
      </c>
      <c r="T16" s="23"/>
      <c r="U16" s="23"/>
      <c r="V16" s="20">
        <v>0</v>
      </c>
      <c r="W16" s="23"/>
      <c r="X16" s="23"/>
      <c r="Y16" s="23">
        <f>SUM(D16:V16)</f>
        <v>3238</v>
      </c>
    </row>
    <row r="17" spans="1:27" ht="21" customHeight="1">
      <c r="A17" s="125" t="s">
        <v>180</v>
      </c>
      <c r="B17" s="87">
        <v>21.1</v>
      </c>
      <c r="D17" s="20">
        <v>0</v>
      </c>
      <c r="E17" s="23"/>
      <c r="F17" s="23"/>
      <c r="G17" s="20">
        <v>0</v>
      </c>
      <c r="H17" s="23"/>
      <c r="I17" s="23"/>
      <c r="J17" s="20">
        <v>0</v>
      </c>
      <c r="K17" s="23"/>
      <c r="L17" s="23"/>
      <c r="M17" s="20">
        <v>0</v>
      </c>
      <c r="N17" s="23"/>
      <c r="O17" s="23"/>
      <c r="P17" s="20">
        <v>0</v>
      </c>
      <c r="Q17" s="23"/>
      <c r="R17" s="23"/>
      <c r="S17" s="23">
        <v>-737496</v>
      </c>
      <c r="T17" s="23"/>
      <c r="U17" s="23"/>
      <c r="V17" s="20">
        <v>0</v>
      </c>
      <c r="W17" s="23"/>
      <c r="X17" s="23"/>
      <c r="Y17" s="23">
        <f>SUM(D17:V17)</f>
        <v>-737496</v>
      </c>
    </row>
    <row r="18" spans="1:27" ht="21" customHeight="1">
      <c r="A18" s="125" t="s">
        <v>131</v>
      </c>
      <c r="B18" s="35"/>
      <c r="D18" s="20">
        <v>0</v>
      </c>
      <c r="E18" s="23"/>
      <c r="F18" s="23"/>
      <c r="G18" s="20">
        <v>0</v>
      </c>
      <c r="H18" s="23"/>
      <c r="I18" s="23"/>
      <c r="J18" s="20">
        <v>0</v>
      </c>
      <c r="K18" s="23"/>
      <c r="L18" s="23"/>
      <c r="M18" s="20">
        <v>0</v>
      </c>
      <c r="N18" s="23"/>
      <c r="O18" s="23"/>
      <c r="P18" s="20">
        <v>0</v>
      </c>
      <c r="Q18" s="23"/>
      <c r="R18" s="23"/>
      <c r="S18" s="23">
        <f>'Statement of income-6M'!L39</f>
        <v>1437354</v>
      </c>
      <c r="T18" s="23"/>
      <c r="U18" s="23"/>
      <c r="V18" s="20">
        <v>0</v>
      </c>
      <c r="W18" s="23"/>
      <c r="X18" s="23"/>
      <c r="Y18" s="23">
        <f>SUM(D18:V18)</f>
        <v>1437354</v>
      </c>
    </row>
    <row r="19" spans="1:27" ht="21" customHeight="1">
      <c r="A19" s="125" t="s">
        <v>182</v>
      </c>
      <c r="D19" s="20">
        <v>0</v>
      </c>
      <c r="E19" s="23"/>
      <c r="F19" s="23"/>
      <c r="G19" s="20">
        <v>0</v>
      </c>
      <c r="H19" s="23"/>
      <c r="I19" s="23"/>
      <c r="J19" s="20">
        <v>0</v>
      </c>
      <c r="K19" s="23"/>
      <c r="L19" s="23"/>
      <c r="M19" s="20">
        <v>0</v>
      </c>
      <c r="N19" s="23"/>
      <c r="O19" s="23"/>
      <c r="P19" s="20">
        <v>0</v>
      </c>
      <c r="Q19" s="23"/>
      <c r="R19" s="23"/>
      <c r="S19" s="20">
        <v>0</v>
      </c>
      <c r="T19" s="23"/>
      <c r="U19" s="23"/>
      <c r="V19" s="23">
        <f>'Statement Comprehensive Inc-6M'!L22</f>
        <v>69066</v>
      </c>
      <c r="W19" s="23"/>
      <c r="X19" s="23"/>
      <c r="Y19" s="23">
        <f>SUM(D19:V19)</f>
        <v>69066</v>
      </c>
    </row>
    <row r="20" spans="1:27" ht="21" customHeight="1" thickBot="1">
      <c r="A20" s="123" t="s">
        <v>248</v>
      </c>
      <c r="D20" s="27">
        <f>SUM(D14:D19)</f>
        <v>250000</v>
      </c>
      <c r="E20" s="23"/>
      <c r="F20" s="23"/>
      <c r="G20" s="27">
        <f>SUM(G14:G19)</f>
        <v>478000</v>
      </c>
      <c r="H20" s="23"/>
      <c r="I20" s="23"/>
      <c r="J20" s="27">
        <f>SUM(J14:J19)</f>
        <v>12503</v>
      </c>
      <c r="K20" s="23"/>
      <c r="L20" s="23"/>
      <c r="M20" s="27">
        <f>SUM(M14:M19)</f>
        <v>25000</v>
      </c>
      <c r="N20" s="23"/>
      <c r="O20" s="23"/>
      <c r="P20" s="27">
        <f>SUM(P14:P19)</f>
        <v>4850000</v>
      </c>
      <c r="Q20" s="23"/>
      <c r="R20" s="23"/>
      <c r="S20" s="27">
        <f>SUM(S14:S19)</f>
        <v>17867587</v>
      </c>
      <c r="T20" s="23"/>
      <c r="U20" s="23"/>
      <c r="V20" s="27">
        <f>SUM(V14:V19)</f>
        <v>-20485</v>
      </c>
      <c r="W20" s="23"/>
      <c r="X20" s="23"/>
      <c r="Y20" s="27">
        <f>SUM(Y14:Y19)</f>
        <v>23462605</v>
      </c>
    </row>
    <row r="21" spans="1:27" ht="11.1" customHeight="1" thickTop="1"/>
    <row r="22" spans="1:27" ht="21" customHeight="1">
      <c r="A22" s="123" t="s">
        <v>238</v>
      </c>
      <c r="D22" s="23">
        <v>250000</v>
      </c>
      <c r="E22" s="23"/>
      <c r="F22" s="23"/>
      <c r="G22" s="23">
        <v>478000</v>
      </c>
      <c r="H22" s="23"/>
      <c r="I22" s="23"/>
      <c r="J22" s="23">
        <v>12110</v>
      </c>
      <c r="K22" s="23"/>
      <c r="L22" s="23"/>
      <c r="M22" s="23">
        <v>25000</v>
      </c>
      <c r="N22" s="23"/>
      <c r="O22" s="23"/>
      <c r="P22" s="23">
        <v>4850000</v>
      </c>
      <c r="Q22" s="23"/>
      <c r="R22" s="23"/>
      <c r="S22" s="23">
        <v>19063909</v>
      </c>
      <c r="T22" s="23"/>
      <c r="U22" s="23"/>
      <c r="V22" s="23">
        <v>-324812</v>
      </c>
      <c r="W22" s="23"/>
      <c r="X22" s="23"/>
      <c r="Y22" s="23">
        <f>SUM(D22:V22)</f>
        <v>24354207</v>
      </c>
    </row>
    <row r="23" spans="1:27" ht="21" customHeight="1">
      <c r="A23" s="124" t="s">
        <v>179</v>
      </c>
      <c r="D23" s="20"/>
      <c r="E23" s="23"/>
      <c r="F23" s="23"/>
      <c r="G23" s="20"/>
      <c r="H23" s="23"/>
      <c r="I23" s="23"/>
      <c r="J23" s="20"/>
      <c r="K23" s="23"/>
      <c r="L23" s="23"/>
      <c r="M23" s="20"/>
      <c r="N23" s="23"/>
      <c r="O23" s="23"/>
      <c r="P23" s="20"/>
      <c r="Q23" s="23"/>
      <c r="R23" s="23"/>
      <c r="S23" s="31"/>
      <c r="T23" s="23"/>
      <c r="U23" s="23"/>
      <c r="V23" s="20"/>
      <c r="W23" s="23"/>
      <c r="X23" s="23"/>
      <c r="Y23" s="23"/>
    </row>
    <row r="24" spans="1:27" ht="21" customHeight="1">
      <c r="A24" s="125" t="s">
        <v>74</v>
      </c>
      <c r="B24" s="87">
        <v>20</v>
      </c>
      <c r="D24" s="20">
        <v>0</v>
      </c>
      <c r="E24" s="23"/>
      <c r="F24" s="20"/>
      <c r="G24" s="20">
        <v>0</v>
      </c>
      <c r="H24" s="23"/>
      <c r="I24" s="23"/>
      <c r="J24" s="23">
        <v>-444</v>
      </c>
      <c r="K24" s="23"/>
      <c r="L24" s="23"/>
      <c r="M24" s="20">
        <v>0</v>
      </c>
      <c r="N24" s="23"/>
      <c r="O24" s="23"/>
      <c r="P24" s="20">
        <v>0</v>
      </c>
      <c r="Q24" s="23"/>
      <c r="R24" s="23"/>
      <c r="S24" s="20">
        <v>0</v>
      </c>
      <c r="T24" s="23"/>
      <c r="U24" s="23"/>
      <c r="V24" s="20">
        <v>0</v>
      </c>
      <c r="W24" s="23"/>
      <c r="X24" s="23"/>
      <c r="Y24" s="23">
        <f t="shared" ref="Y24:Y27" si="0">SUM(D24:V24)</f>
        <v>-444</v>
      </c>
      <c r="Z24" s="126">
        <f>+'Financial Position (2)'!G67-'Financial Position (2)'!I67-Y24</f>
        <v>0</v>
      </c>
    </row>
    <row r="25" spans="1:27" ht="21" customHeight="1">
      <c r="A25" s="125" t="s">
        <v>180</v>
      </c>
      <c r="B25" s="87">
        <v>21.2</v>
      </c>
      <c r="D25" s="20">
        <v>0</v>
      </c>
      <c r="E25" s="23"/>
      <c r="F25" s="20"/>
      <c r="G25" s="20">
        <v>0</v>
      </c>
      <c r="H25" s="23"/>
      <c r="I25" s="23"/>
      <c r="J25" s="20">
        <v>0</v>
      </c>
      <c r="K25" s="23"/>
      <c r="L25" s="23"/>
      <c r="M25" s="20">
        <v>0</v>
      </c>
      <c r="N25" s="23"/>
      <c r="O25" s="23"/>
      <c r="P25" s="20">
        <v>0</v>
      </c>
      <c r="Q25" s="23"/>
      <c r="R25" s="23"/>
      <c r="S25" s="48">
        <v>-737145</v>
      </c>
      <c r="T25" s="23"/>
      <c r="U25" s="23"/>
      <c r="V25" s="20">
        <v>0</v>
      </c>
      <c r="W25" s="23"/>
      <c r="X25" s="23"/>
      <c r="Y25" s="23">
        <f t="shared" si="0"/>
        <v>-737145</v>
      </c>
      <c r="Z25" s="126"/>
    </row>
    <row r="26" spans="1:27" ht="21" customHeight="1">
      <c r="A26" s="125" t="s">
        <v>131</v>
      </c>
      <c r="D26" s="20">
        <v>0</v>
      </c>
      <c r="E26" s="23"/>
      <c r="F26" s="23"/>
      <c r="G26" s="20">
        <v>0</v>
      </c>
      <c r="H26" s="23"/>
      <c r="I26" s="23"/>
      <c r="J26" s="20">
        <v>0</v>
      </c>
      <c r="K26" s="23"/>
      <c r="L26" s="23"/>
      <c r="M26" s="20">
        <v>0</v>
      </c>
      <c r="N26" s="23"/>
      <c r="O26" s="23"/>
      <c r="P26" s="20">
        <v>0</v>
      </c>
      <c r="Q26" s="23"/>
      <c r="R26" s="23"/>
      <c r="S26" s="48">
        <f>'Statement of income-6M'!J39</f>
        <v>1361323</v>
      </c>
      <c r="T26" s="23"/>
      <c r="U26" s="23"/>
      <c r="V26" s="20">
        <v>0</v>
      </c>
      <c r="W26" s="23"/>
      <c r="X26" s="23"/>
      <c r="Y26" s="23">
        <f t="shared" si="0"/>
        <v>1361323</v>
      </c>
      <c r="Z26" s="126">
        <f>+Y26-'Statement of income-6M'!J39</f>
        <v>0</v>
      </c>
    </row>
    <row r="27" spans="1:27" ht="21" customHeight="1">
      <c r="A27" s="125" t="s">
        <v>189</v>
      </c>
      <c r="D27" s="20">
        <v>0</v>
      </c>
      <c r="E27" s="23"/>
      <c r="F27" s="23"/>
      <c r="G27" s="20">
        <v>0</v>
      </c>
      <c r="H27" s="23"/>
      <c r="I27" s="23"/>
      <c r="J27" s="20">
        <v>0</v>
      </c>
      <c r="K27" s="23"/>
      <c r="L27" s="23"/>
      <c r="M27" s="20">
        <v>0</v>
      </c>
      <c r="N27" s="23"/>
      <c r="O27" s="23"/>
      <c r="P27" s="20">
        <v>0</v>
      </c>
      <c r="Q27" s="23"/>
      <c r="R27" s="23"/>
      <c r="S27" s="20">
        <v>0</v>
      </c>
      <c r="T27" s="23"/>
      <c r="U27" s="23"/>
      <c r="V27" s="49">
        <f>'Statement Comprehensive Inc-6M'!J22</f>
        <v>-33832</v>
      </c>
      <c r="W27" s="23"/>
      <c r="X27" s="23"/>
      <c r="Y27" s="23">
        <f t="shared" si="0"/>
        <v>-33832</v>
      </c>
      <c r="Z27" s="126">
        <f>+Y27-'Statement Comprehensive Inc-6M'!J23</f>
        <v>0</v>
      </c>
      <c r="AA27" s="126">
        <f>+Y26+Y27-'Statement Comprehensive Inc-6M'!J24</f>
        <v>0</v>
      </c>
    </row>
    <row r="28" spans="1:27" ht="21" customHeight="1" thickBot="1">
      <c r="A28" s="123" t="s">
        <v>249</v>
      </c>
      <c r="D28" s="27">
        <f>SUM(D22:D27)</f>
        <v>250000</v>
      </c>
      <c r="E28" s="23"/>
      <c r="F28" s="23"/>
      <c r="G28" s="27">
        <f>SUM(G22:G27)</f>
        <v>478000</v>
      </c>
      <c r="H28" s="23"/>
      <c r="I28" s="23"/>
      <c r="J28" s="27">
        <f>SUM(J22:J27)</f>
        <v>11666</v>
      </c>
      <c r="K28" s="23"/>
      <c r="L28" s="23"/>
      <c r="M28" s="27">
        <f>SUM(M22:M27)</f>
        <v>25000</v>
      </c>
      <c r="N28" s="23"/>
      <c r="O28" s="23"/>
      <c r="P28" s="27">
        <f>SUM(P22:P27)</f>
        <v>4850000</v>
      </c>
      <c r="Q28" s="23"/>
      <c r="R28" s="23"/>
      <c r="S28" s="27">
        <f>SUM(S22:S27)</f>
        <v>19688087</v>
      </c>
      <c r="T28" s="23"/>
      <c r="U28" s="23"/>
      <c r="V28" s="27">
        <f>SUM(V22:V27)</f>
        <v>-358644</v>
      </c>
      <c r="W28" s="23"/>
      <c r="X28" s="23"/>
      <c r="Y28" s="27">
        <f>SUM(Y22:Y27)</f>
        <v>24944109</v>
      </c>
      <c r="Z28" s="126">
        <f>+Y28-'Financial Position (2)'!G79</f>
        <v>0</v>
      </c>
    </row>
    <row r="29" spans="1:27" ht="21" customHeight="1" thickTop="1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127"/>
      <c r="Q29" s="23"/>
      <c r="R29" s="23"/>
      <c r="S29" s="23"/>
      <c r="T29" s="23"/>
      <c r="U29" s="23"/>
      <c r="V29" s="23"/>
      <c r="W29" s="23"/>
      <c r="X29" s="23"/>
      <c r="Y29" s="23"/>
      <c r="Z29" s="126"/>
    </row>
    <row r="30" spans="1:27" ht="21" customHeight="1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127"/>
      <c r="Q30" s="23"/>
      <c r="R30" s="23"/>
      <c r="S30" s="23"/>
      <c r="T30" s="23"/>
      <c r="U30" s="23"/>
      <c r="V30" s="23"/>
      <c r="W30" s="23"/>
      <c r="X30" s="23"/>
      <c r="Y30" s="23"/>
    </row>
    <row r="31" spans="1:27" ht="21" customHeight="1"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127"/>
      <c r="Q31" s="23"/>
      <c r="R31" s="23"/>
      <c r="S31" s="23"/>
      <c r="T31" s="23"/>
      <c r="U31" s="23"/>
      <c r="V31" s="23"/>
      <c r="W31" s="23"/>
      <c r="X31" s="23"/>
      <c r="Y31" s="23"/>
    </row>
    <row r="32" spans="1:27" ht="21" customHeight="1"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127"/>
      <c r="Q32" s="23"/>
      <c r="R32" s="23"/>
      <c r="S32" s="23"/>
      <c r="T32" s="23"/>
      <c r="U32" s="23"/>
      <c r="V32" s="23"/>
      <c r="W32" s="23"/>
      <c r="X32" s="23"/>
      <c r="Y32" s="23"/>
    </row>
    <row r="33" spans="1:25" ht="21" customHeight="1"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</row>
    <row r="34" spans="1:25" ht="21" customHeight="1">
      <c r="A34" s="86" t="s">
        <v>42</v>
      </c>
    </row>
    <row r="35" spans="1:25" ht="21" customHeight="1">
      <c r="D35" s="126">
        <f>+D28-'Financial Position (2)'!G63</f>
        <v>0</v>
      </c>
      <c r="G35" s="126">
        <f>+G28-'Financial Position (2)'!G65</f>
        <v>0</v>
      </c>
      <c r="J35" s="126">
        <f>+J28-'Financial Position (2)'!G67</f>
        <v>0</v>
      </c>
      <c r="M35" s="126">
        <f>+M28-'Financial Position (2)'!G72</f>
        <v>0</v>
      </c>
      <c r="P35" s="126">
        <f>+P28-'Financial Position (2)'!G73</f>
        <v>0</v>
      </c>
      <c r="S35" s="126">
        <f>+S28-'Financial Position (2)'!G74</f>
        <v>0</v>
      </c>
      <c r="V35" s="126">
        <f>+V28-'Financial Position (2)'!G78</f>
        <v>0</v>
      </c>
      <c r="Y35" s="126"/>
    </row>
    <row r="36" spans="1:25" ht="21" customHeight="1">
      <c r="S36" s="126">
        <f>+S28-S22-'Financial Position (2)'!G74+'Financial Position (2)'!I74</f>
        <v>0</v>
      </c>
      <c r="V36" s="126"/>
    </row>
  </sheetData>
  <mergeCells count="14">
    <mergeCell ref="C10:E10"/>
    <mergeCell ref="F10:H10"/>
    <mergeCell ref="C8:E8"/>
    <mergeCell ref="F8:H8"/>
    <mergeCell ref="M8:S8"/>
    <mergeCell ref="C9:E9"/>
    <mergeCell ref="F9:H9"/>
    <mergeCell ref="M9:P9"/>
    <mergeCell ref="C7:Y7"/>
    <mergeCell ref="A1:Y1"/>
    <mergeCell ref="A2:Y2"/>
    <mergeCell ref="A3:Y3"/>
    <mergeCell ref="A4:Y4"/>
    <mergeCell ref="A5:Y5"/>
  </mergeCells>
  <pageMargins left="1" right="0.1" top="1" bottom="0.5" header="0.5" footer="0.5"/>
  <pageSetup paperSize="9" scale="65" fitToWidth="0" fitToHeight="0" orientation="landscape" r:id="rId1"/>
  <headerFooter alignWithMargins="0"/>
  <ignoredErrors>
    <ignoredError sqref="N28:O28 E28:F28 H28:I2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N110"/>
  <sheetViews>
    <sheetView view="pageBreakPreview" topLeftCell="A70" zoomScale="115" zoomScaleNormal="70" zoomScaleSheetLayoutView="115" zoomScalePageLayoutView="55" workbookViewId="0">
      <selection activeCell="K94" sqref="K94"/>
    </sheetView>
  </sheetViews>
  <sheetFormatPr defaultColWidth="8.5703125" defaultRowHeight="21" customHeight="1"/>
  <cols>
    <col min="1" max="1" width="70.140625" style="69" customWidth="1"/>
    <col min="2" max="2" width="7.5703125" style="69" customWidth="1"/>
    <col min="3" max="3" width="1.5703125" style="69" customWidth="1"/>
    <col min="4" max="4" width="14.5703125" style="69" customWidth="1"/>
    <col min="5" max="5" width="0.5703125" style="69" customWidth="1"/>
    <col min="6" max="6" width="14.5703125" style="69" customWidth="1"/>
    <col min="7" max="8" width="0.42578125" style="69" customWidth="1"/>
    <col min="9" max="9" width="14.5703125" style="69" customWidth="1"/>
    <col min="10" max="10" width="0.5703125" style="69" customWidth="1"/>
    <col min="11" max="11" width="14.5703125" style="69" customWidth="1"/>
    <col min="12" max="16384" width="8.5703125" style="69"/>
  </cols>
  <sheetData>
    <row r="1" spans="1:11" ht="21" customHeight="1">
      <c r="A1" s="198" t="s">
        <v>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1" ht="21" customHeight="1">
      <c r="A2" s="198" t="s">
        <v>190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11" ht="21" customHeight="1">
      <c r="A3" s="199" t="s">
        <v>246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</row>
    <row r="4" spans="1:11" ht="21" customHeight="1">
      <c r="A4" s="198" t="s">
        <v>91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1" ht="21" customHeight="1">
      <c r="A5" s="200" t="s">
        <v>2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</row>
    <row r="6" spans="1:11" ht="9" customHeight="1"/>
    <row r="7" spans="1:11" ht="18" customHeight="1">
      <c r="B7" s="97" t="s">
        <v>3</v>
      </c>
      <c r="C7" s="198" t="s">
        <v>4</v>
      </c>
      <c r="D7" s="198"/>
      <c r="E7" s="198"/>
      <c r="F7" s="198"/>
      <c r="G7" s="198"/>
      <c r="H7" s="198" t="s">
        <v>5</v>
      </c>
      <c r="I7" s="198"/>
      <c r="J7" s="198"/>
      <c r="K7" s="198"/>
    </row>
    <row r="8" spans="1:11" ht="18" customHeight="1">
      <c r="B8" s="98"/>
      <c r="C8" s="198" t="s">
        <v>6</v>
      </c>
      <c r="D8" s="198"/>
      <c r="E8" s="198"/>
      <c r="F8" s="198"/>
      <c r="G8" s="198"/>
      <c r="H8" s="198" t="s">
        <v>6</v>
      </c>
      <c r="I8" s="198"/>
      <c r="J8" s="198"/>
      <c r="K8" s="198"/>
    </row>
    <row r="9" spans="1:11" ht="18" customHeight="1">
      <c r="B9" s="99"/>
      <c r="C9" s="99"/>
      <c r="D9" s="188" t="s">
        <v>93</v>
      </c>
      <c r="E9" s="188"/>
      <c r="F9" s="188"/>
      <c r="G9" s="55"/>
      <c r="H9" s="184"/>
      <c r="I9" s="188" t="s">
        <v>93</v>
      </c>
      <c r="J9" s="188"/>
      <c r="K9" s="188"/>
    </row>
    <row r="10" spans="1:11" ht="18" customHeight="1">
      <c r="B10" s="99"/>
      <c r="C10" s="99"/>
      <c r="D10" s="197" t="s">
        <v>94</v>
      </c>
      <c r="E10" s="197"/>
      <c r="F10" s="197"/>
      <c r="G10" s="55"/>
      <c r="H10" s="184"/>
      <c r="I10" s="197" t="s">
        <v>94</v>
      </c>
      <c r="J10" s="197"/>
      <c r="K10" s="197"/>
    </row>
    <row r="11" spans="1:11" ht="18" customHeight="1">
      <c r="B11" s="99"/>
      <c r="C11" s="99"/>
      <c r="D11" s="184" t="s">
        <v>95</v>
      </c>
      <c r="E11" s="18"/>
      <c r="F11" s="184" t="s">
        <v>95</v>
      </c>
      <c r="G11" s="55"/>
      <c r="H11" s="184"/>
      <c r="I11" s="184" t="s">
        <v>95</v>
      </c>
      <c r="J11" s="18"/>
      <c r="K11" s="184" t="s">
        <v>95</v>
      </c>
    </row>
    <row r="12" spans="1:11" ht="18" customHeight="1">
      <c r="B12" s="99"/>
      <c r="C12" s="99"/>
      <c r="D12" s="184">
        <v>2024</v>
      </c>
      <c r="E12" s="18"/>
      <c r="F12" s="184">
        <v>2023</v>
      </c>
      <c r="G12" s="55"/>
      <c r="H12" s="184"/>
      <c r="I12" s="184">
        <v>2024</v>
      </c>
      <c r="J12" s="18"/>
      <c r="K12" s="184">
        <v>2023</v>
      </c>
    </row>
    <row r="13" spans="1:11" ht="18" customHeight="1">
      <c r="A13" s="100" t="s">
        <v>191</v>
      </c>
    </row>
    <row r="14" spans="1:11" ht="18" customHeight="1">
      <c r="A14" s="101" t="s">
        <v>131</v>
      </c>
      <c r="D14" s="1">
        <f>'Statement of income-6M'!E39</f>
        <v>1370563</v>
      </c>
      <c r="E14" s="1"/>
      <c r="F14" s="1">
        <f>'Statement of income-6M'!G39</f>
        <v>1507735</v>
      </c>
      <c r="G14" s="1"/>
      <c r="H14" s="1"/>
      <c r="I14" s="1">
        <f>'Statement of income-6M'!J44</f>
        <v>1361323</v>
      </c>
      <c r="J14" s="1"/>
      <c r="K14" s="1">
        <f>'Statement of income-6M'!L39</f>
        <v>1437354</v>
      </c>
    </row>
    <row r="15" spans="1:11" ht="18" customHeight="1">
      <c r="A15" s="101" t="s">
        <v>192</v>
      </c>
      <c r="D15" s="1"/>
      <c r="E15" s="1"/>
      <c r="F15" s="1"/>
      <c r="G15" s="1"/>
      <c r="H15" s="1"/>
      <c r="I15" s="1"/>
      <c r="J15" s="1"/>
      <c r="K15" s="1"/>
    </row>
    <row r="16" spans="1:11" ht="18" customHeight="1">
      <c r="A16" s="102" t="s">
        <v>193</v>
      </c>
      <c r="D16" s="1">
        <f>'Statement of income-6M'!E38</f>
        <v>339545</v>
      </c>
      <c r="E16" s="1"/>
      <c r="F16" s="1">
        <f>'Statement of income-6M'!G38</f>
        <v>379305</v>
      </c>
      <c r="G16" s="1"/>
      <c r="H16" s="1"/>
      <c r="I16" s="1">
        <f>'Statement of income-6M'!J38</f>
        <v>304270</v>
      </c>
      <c r="J16" s="1"/>
      <c r="K16" s="1">
        <f>'Statement of income-6M'!L38</f>
        <v>322238</v>
      </c>
    </row>
    <row r="17" spans="1:14" ht="18" customHeight="1">
      <c r="A17" s="102" t="s">
        <v>118</v>
      </c>
      <c r="D17" s="1">
        <f>+'Statement of income-6M'!E36</f>
        <v>4074776</v>
      </c>
      <c r="E17" s="1"/>
      <c r="F17" s="1">
        <v>4042640</v>
      </c>
      <c r="G17" s="1"/>
      <c r="H17" s="1"/>
      <c r="I17" s="1">
        <f>+'Statement of income-6M'!J36</f>
        <v>3869580</v>
      </c>
      <c r="J17" s="1"/>
      <c r="K17" s="1">
        <v>3944881</v>
      </c>
      <c r="N17" s="103"/>
    </row>
    <row r="18" spans="1:14" ht="18" customHeight="1">
      <c r="A18" s="70" t="s">
        <v>142</v>
      </c>
      <c r="D18" s="47">
        <f>+'Statement of income-6M'!E30</f>
        <v>0</v>
      </c>
      <c r="E18" s="1"/>
      <c r="F18" s="1">
        <v>4341</v>
      </c>
      <c r="G18" s="1"/>
      <c r="H18" s="1"/>
      <c r="I18" s="47">
        <f>+'Statement of income-6M'!J30</f>
        <v>0</v>
      </c>
      <c r="J18" s="1"/>
      <c r="K18" s="1">
        <v>4341</v>
      </c>
    </row>
    <row r="19" spans="1:14" ht="18" customHeight="1">
      <c r="A19" s="104" t="s">
        <v>194</v>
      </c>
      <c r="D19" s="1"/>
      <c r="E19" s="1"/>
      <c r="F19" s="1"/>
      <c r="G19" s="1"/>
      <c r="H19" s="1"/>
      <c r="I19" s="1"/>
      <c r="J19" s="1"/>
    </row>
    <row r="20" spans="1:14" ht="18" customHeight="1">
      <c r="A20" s="105" t="s">
        <v>195</v>
      </c>
      <c r="D20" s="1">
        <v>359214</v>
      </c>
      <c r="E20" s="1"/>
      <c r="F20" s="1">
        <v>381679</v>
      </c>
      <c r="G20" s="1"/>
      <c r="H20" s="1"/>
      <c r="I20" s="1">
        <v>306177</v>
      </c>
      <c r="J20" s="1"/>
      <c r="K20" s="1">
        <v>330621</v>
      </c>
    </row>
    <row r="21" spans="1:14" ht="18" customHeight="1">
      <c r="A21" s="70" t="s">
        <v>196</v>
      </c>
      <c r="D21" s="1">
        <v>139190</v>
      </c>
      <c r="E21" s="1"/>
      <c r="F21" s="1">
        <v>130486</v>
      </c>
      <c r="G21" s="1"/>
      <c r="H21" s="1"/>
      <c r="I21" s="1">
        <v>118845</v>
      </c>
      <c r="J21" s="1"/>
      <c r="K21" s="1">
        <v>107812</v>
      </c>
    </row>
    <row r="22" spans="1:14" ht="18" customHeight="1">
      <c r="A22" s="70" t="s">
        <v>197</v>
      </c>
      <c r="D22" s="1"/>
      <c r="E22" s="1"/>
      <c r="F22" s="1"/>
      <c r="G22" s="1"/>
      <c r="H22" s="1"/>
      <c r="I22" s="1"/>
      <c r="J22" s="1"/>
      <c r="K22" s="1"/>
    </row>
    <row r="23" spans="1:14" ht="18" customHeight="1">
      <c r="A23" s="105" t="s">
        <v>198</v>
      </c>
      <c r="D23" s="1">
        <f>+'Statement of income-6M'!E32</f>
        <v>1380</v>
      </c>
      <c r="E23" s="1"/>
      <c r="F23" s="1">
        <v>1790</v>
      </c>
      <c r="G23" s="1"/>
      <c r="H23" s="1"/>
      <c r="I23" s="1">
        <f>+'Statement of income-6M'!J32</f>
        <v>1539</v>
      </c>
      <c r="J23" s="1"/>
      <c r="K23" s="1">
        <v>1931</v>
      </c>
    </row>
    <row r="24" spans="1:14" ht="18" customHeight="1">
      <c r="A24" s="70" t="s">
        <v>199</v>
      </c>
      <c r="B24" s="72">
        <v>19</v>
      </c>
      <c r="D24" s="1">
        <v>47635</v>
      </c>
      <c r="E24" s="1"/>
      <c r="F24" s="1">
        <v>35090</v>
      </c>
      <c r="G24" s="1"/>
      <c r="H24" s="1"/>
      <c r="I24" s="1">
        <v>43180</v>
      </c>
      <c r="J24" s="1"/>
      <c r="K24" s="1">
        <v>31188</v>
      </c>
    </row>
    <row r="25" spans="1:14" ht="18" customHeight="1">
      <c r="A25" s="70" t="s">
        <v>200</v>
      </c>
      <c r="B25" s="72">
        <v>20</v>
      </c>
      <c r="D25" s="1">
        <v>6010</v>
      </c>
      <c r="E25" s="1"/>
      <c r="F25" s="1">
        <v>10902</v>
      </c>
      <c r="G25" s="1"/>
      <c r="H25" s="1"/>
      <c r="I25" s="1">
        <v>5339</v>
      </c>
      <c r="J25" s="1"/>
      <c r="K25" s="1">
        <v>8937</v>
      </c>
    </row>
    <row r="26" spans="1:14" ht="18" customHeight="1">
      <c r="A26" s="70" t="s">
        <v>102</v>
      </c>
      <c r="B26" s="72"/>
      <c r="D26" s="1">
        <f>-'Statement of income-6M'!E19</f>
        <v>-172092</v>
      </c>
      <c r="E26" s="1"/>
      <c r="F26" s="1">
        <v>-167108</v>
      </c>
      <c r="G26" s="1"/>
      <c r="H26" s="1"/>
      <c r="I26" s="1">
        <f>-'Statement of income-6M'!J19</f>
        <v>-172092</v>
      </c>
      <c r="J26" s="1"/>
      <c r="K26" s="1">
        <v>-167108</v>
      </c>
    </row>
    <row r="27" spans="1:14" ht="18" customHeight="1">
      <c r="A27" s="70" t="s">
        <v>262</v>
      </c>
      <c r="D27" s="47">
        <v>0</v>
      </c>
      <c r="E27" s="1"/>
      <c r="F27" s="47">
        <v>0</v>
      </c>
      <c r="G27" s="1"/>
      <c r="H27" s="1"/>
      <c r="I27" s="1">
        <v>4730</v>
      </c>
      <c r="J27" s="1"/>
      <c r="K27" s="1">
        <v>682</v>
      </c>
    </row>
    <row r="28" spans="1:14" ht="18" customHeight="1">
      <c r="A28" s="70" t="s">
        <v>201</v>
      </c>
      <c r="D28" s="1">
        <v>-6732001</v>
      </c>
      <c r="E28" s="1"/>
      <c r="F28" s="1">
        <v>-7054660</v>
      </c>
      <c r="G28" s="1"/>
      <c r="H28" s="1"/>
      <c r="I28" s="1">
        <v>-5894885</v>
      </c>
      <c r="J28" s="1"/>
      <c r="K28" s="1">
        <v>-6363454</v>
      </c>
    </row>
    <row r="29" spans="1:14" ht="18" customHeight="1">
      <c r="A29" s="70" t="s">
        <v>261</v>
      </c>
      <c r="D29" s="1">
        <v>-1124</v>
      </c>
      <c r="E29" s="1"/>
      <c r="F29" s="1">
        <v>-190</v>
      </c>
      <c r="G29" s="1"/>
      <c r="H29" s="1"/>
      <c r="I29" s="1">
        <v>-482</v>
      </c>
      <c r="J29" s="1"/>
      <c r="K29" s="1">
        <v>-190</v>
      </c>
    </row>
    <row r="30" spans="1:14" ht="18" customHeight="1">
      <c r="A30" s="70" t="s">
        <v>106</v>
      </c>
      <c r="D30" s="47">
        <f>-'Statement of income-6M'!E22</f>
        <v>0</v>
      </c>
      <c r="E30" s="1"/>
      <c r="F30" s="47">
        <v>0</v>
      </c>
      <c r="G30" s="1"/>
      <c r="H30" s="1"/>
      <c r="I30" s="1">
        <f>-'Statement of income-6M'!J22</f>
        <v>-140600</v>
      </c>
      <c r="J30" s="1"/>
      <c r="K30" s="1">
        <v>-140600</v>
      </c>
    </row>
    <row r="31" spans="1:14" ht="18" customHeight="1">
      <c r="A31" s="70" t="s">
        <v>117</v>
      </c>
      <c r="D31" s="1">
        <f>+'Statement of income-6M'!E35</f>
        <v>1116439</v>
      </c>
      <c r="E31" s="1"/>
      <c r="F31" s="1">
        <v>1101120</v>
      </c>
      <c r="G31" s="1"/>
      <c r="H31" s="1"/>
      <c r="I31" s="1">
        <f>+'Statement of income-6M'!J35</f>
        <v>1050420</v>
      </c>
      <c r="J31" s="1"/>
      <c r="K31" s="1">
        <v>1081517</v>
      </c>
    </row>
    <row r="32" spans="1:14" ht="18" customHeight="1">
      <c r="A32" s="106"/>
      <c r="B32" s="103"/>
      <c r="D32" s="28">
        <f>SUM(D14:D31)</f>
        <v>549535</v>
      </c>
      <c r="E32" s="1"/>
      <c r="F32" s="28">
        <f>SUM(F14:F31)</f>
        <v>373130</v>
      </c>
      <c r="G32" s="1"/>
      <c r="H32" s="1"/>
      <c r="I32" s="28">
        <f>SUM(I14:I31)</f>
        <v>857344</v>
      </c>
      <c r="J32" s="1"/>
      <c r="K32" s="28">
        <f>SUM(K14:K31)</f>
        <v>600150</v>
      </c>
    </row>
    <row r="33" spans="1:11" ht="18" customHeight="1">
      <c r="A33" s="101" t="s">
        <v>202</v>
      </c>
      <c r="D33" s="5"/>
      <c r="E33" s="1"/>
      <c r="F33" s="5"/>
      <c r="G33" s="1"/>
      <c r="H33" s="1"/>
      <c r="I33" s="5"/>
      <c r="J33" s="1"/>
      <c r="K33" s="5"/>
    </row>
    <row r="34" spans="1:11" ht="18" customHeight="1">
      <c r="A34" s="101" t="s">
        <v>203</v>
      </c>
      <c r="D34" s="1"/>
      <c r="E34" s="1"/>
      <c r="F34" s="1"/>
      <c r="G34" s="1"/>
      <c r="H34" s="1"/>
      <c r="I34" s="1"/>
      <c r="J34" s="1"/>
      <c r="K34" s="1"/>
    </row>
    <row r="35" spans="1:11" ht="18" customHeight="1">
      <c r="A35" s="104" t="s">
        <v>13</v>
      </c>
      <c r="D35" s="1">
        <v>-4218023</v>
      </c>
      <c r="E35" s="1"/>
      <c r="F35" s="1">
        <v>-4036243</v>
      </c>
      <c r="G35" s="1"/>
      <c r="H35" s="1"/>
      <c r="I35" s="1">
        <v>-3014154</v>
      </c>
      <c r="J35" s="1"/>
      <c r="K35" s="1">
        <v>-3611619</v>
      </c>
    </row>
    <row r="36" spans="1:11" ht="18" customHeight="1">
      <c r="A36" s="104" t="s">
        <v>27</v>
      </c>
      <c r="D36" s="1">
        <v>2436</v>
      </c>
      <c r="E36" s="1"/>
      <c r="F36" s="1">
        <v>-41695</v>
      </c>
      <c r="G36" s="1"/>
      <c r="H36" s="1"/>
      <c r="I36" s="47">
        <v>0</v>
      </c>
      <c r="J36" s="1"/>
      <c r="K36" s="47">
        <v>0</v>
      </c>
    </row>
    <row r="37" spans="1:11" ht="18" customHeight="1">
      <c r="A37" s="104" t="s">
        <v>21</v>
      </c>
      <c r="D37" s="1">
        <v>-5409</v>
      </c>
      <c r="E37" s="1"/>
      <c r="F37" s="1">
        <v>23625</v>
      </c>
      <c r="G37" s="1"/>
      <c r="H37" s="1"/>
      <c r="I37" s="1">
        <v>-692</v>
      </c>
      <c r="J37" s="1"/>
      <c r="K37" s="1">
        <v>-768</v>
      </c>
    </row>
    <row r="38" spans="1:11" ht="18" customHeight="1">
      <c r="A38" s="104" t="s">
        <v>39</v>
      </c>
      <c r="D38" s="1">
        <v>-4183</v>
      </c>
      <c r="E38" s="1"/>
      <c r="F38" s="1">
        <v>6819</v>
      </c>
      <c r="G38" s="1"/>
      <c r="H38" s="1"/>
      <c r="I38" s="1">
        <v>-4201</v>
      </c>
      <c r="J38" s="1"/>
      <c r="K38" s="1">
        <v>4448</v>
      </c>
    </row>
    <row r="39" spans="1:11" ht="18" customHeight="1">
      <c r="A39" s="101" t="s">
        <v>204</v>
      </c>
      <c r="D39" s="1"/>
      <c r="E39" s="1"/>
      <c r="F39" s="1"/>
      <c r="G39" s="1"/>
      <c r="H39" s="1"/>
      <c r="I39" s="1"/>
      <c r="J39" s="1"/>
      <c r="K39" s="1"/>
    </row>
    <row r="40" spans="1:11" ht="18" customHeight="1">
      <c r="A40" s="104" t="s">
        <v>46</v>
      </c>
      <c r="D40" s="1">
        <v>252927</v>
      </c>
      <c r="E40" s="1"/>
      <c r="F40" s="1">
        <v>-267353</v>
      </c>
      <c r="G40" s="1"/>
      <c r="H40" s="1"/>
      <c r="I40" s="1">
        <v>253953</v>
      </c>
      <c r="J40" s="1"/>
      <c r="K40" s="1">
        <v>-237339</v>
      </c>
    </row>
    <row r="41" spans="1:11" ht="18" customHeight="1">
      <c r="A41" s="104" t="s">
        <v>55</v>
      </c>
      <c r="D41" s="1">
        <v>62729</v>
      </c>
      <c r="E41" s="1"/>
      <c r="F41" s="1">
        <v>30434</v>
      </c>
      <c r="G41" s="1"/>
      <c r="H41" s="1"/>
      <c r="I41" s="1">
        <v>63573</v>
      </c>
      <c r="J41" s="1"/>
      <c r="K41" s="1">
        <v>48274</v>
      </c>
    </row>
    <row r="42" spans="1:11" ht="18" customHeight="1">
      <c r="A42" s="104" t="s">
        <v>61</v>
      </c>
      <c r="D42" s="1">
        <v>2830</v>
      </c>
      <c r="E42" s="1"/>
      <c r="F42" s="1">
        <v>342</v>
      </c>
      <c r="G42" s="1"/>
      <c r="H42" s="1"/>
      <c r="I42" s="1">
        <v>2548</v>
      </c>
      <c r="J42" s="1"/>
      <c r="K42" s="1">
        <v>1143</v>
      </c>
    </row>
    <row r="43" spans="1:11" ht="18" customHeight="1">
      <c r="A43" s="107" t="s">
        <v>205</v>
      </c>
      <c r="D43" s="28">
        <f>SUM(D32:D42)</f>
        <v>-3357158</v>
      </c>
      <c r="E43" s="1"/>
      <c r="F43" s="28">
        <f>SUM(F32:F42)</f>
        <v>-3910941</v>
      </c>
      <c r="G43" s="1"/>
      <c r="H43" s="1"/>
      <c r="I43" s="28">
        <f>SUM(I32:I42)</f>
        <v>-1841629</v>
      </c>
      <c r="J43" s="1"/>
      <c r="K43" s="28">
        <f>SUM(K32:K42)</f>
        <v>-3195711</v>
      </c>
    </row>
    <row r="44" spans="1:11" ht="18" customHeight="1">
      <c r="A44" s="104" t="s">
        <v>206</v>
      </c>
      <c r="D44" s="1">
        <v>6936785</v>
      </c>
      <c r="E44" s="1"/>
      <c r="F44" s="1">
        <v>7061140</v>
      </c>
      <c r="G44" s="1"/>
      <c r="H44" s="1"/>
      <c r="I44" s="1">
        <v>6121740</v>
      </c>
      <c r="J44" s="1"/>
      <c r="K44" s="1">
        <v>6369424</v>
      </c>
    </row>
    <row r="45" spans="1:11" ht="18" customHeight="1">
      <c r="A45" s="102" t="s">
        <v>207</v>
      </c>
      <c r="D45" s="47">
        <v>0</v>
      </c>
      <c r="E45" s="1"/>
      <c r="F45" s="47">
        <v>0</v>
      </c>
      <c r="G45" s="1"/>
      <c r="H45" s="1"/>
      <c r="I45" s="1">
        <v>140600</v>
      </c>
      <c r="J45" s="1"/>
      <c r="K45" s="1">
        <v>140600</v>
      </c>
    </row>
    <row r="46" spans="1:11" ht="18" customHeight="1">
      <c r="A46" s="102" t="s">
        <v>208</v>
      </c>
      <c r="D46" s="1">
        <v>-1076091</v>
      </c>
      <c r="E46" s="1"/>
      <c r="F46" s="1">
        <v>-1061824</v>
      </c>
      <c r="G46" s="1"/>
      <c r="H46" s="1"/>
      <c r="I46" s="1">
        <v>-1024566</v>
      </c>
      <c r="J46" s="1"/>
      <c r="K46" s="1">
        <v>-1044592</v>
      </c>
    </row>
    <row r="47" spans="1:11" ht="18" customHeight="1">
      <c r="A47" s="102" t="s">
        <v>209</v>
      </c>
      <c r="D47" s="1">
        <v>-54176</v>
      </c>
      <c r="E47" s="1"/>
      <c r="F47" s="1">
        <v>-660395</v>
      </c>
      <c r="G47" s="1"/>
      <c r="H47" s="1"/>
      <c r="I47" s="1">
        <v>-12074</v>
      </c>
      <c r="J47" s="1"/>
      <c r="K47" s="1">
        <v>-615819</v>
      </c>
    </row>
    <row r="48" spans="1:11" ht="18" customHeight="1">
      <c r="A48" s="70" t="s">
        <v>210</v>
      </c>
      <c r="B48" s="72">
        <v>19</v>
      </c>
      <c r="D48" s="1">
        <v>-13863</v>
      </c>
      <c r="E48" s="1"/>
      <c r="F48" s="1">
        <v>-1016</v>
      </c>
      <c r="G48" s="1"/>
      <c r="H48" s="1"/>
      <c r="I48" s="1">
        <v>-13902</v>
      </c>
      <c r="J48" s="1"/>
      <c r="K48" s="1">
        <v>-889</v>
      </c>
    </row>
    <row r="49" spans="1:13" ht="18" customHeight="1">
      <c r="A49" s="70" t="s">
        <v>211</v>
      </c>
      <c r="B49" s="72">
        <v>20</v>
      </c>
      <c r="D49" s="1">
        <v>-6576</v>
      </c>
      <c r="E49" s="1"/>
      <c r="F49" s="1">
        <v>-6471</v>
      </c>
      <c r="G49" s="1"/>
      <c r="H49" s="1"/>
      <c r="I49" s="1">
        <v>-5783</v>
      </c>
      <c r="J49" s="1"/>
      <c r="K49" s="1">
        <v>-5699</v>
      </c>
    </row>
    <row r="50" spans="1:13" ht="18" customHeight="1">
      <c r="A50" s="107" t="s">
        <v>241</v>
      </c>
      <c r="B50" s="103"/>
      <c r="D50" s="2">
        <f>SUM(D43:D49)</f>
        <v>2428921</v>
      </c>
      <c r="E50" s="1"/>
      <c r="F50" s="2">
        <f>SUM(F43:F49)</f>
        <v>1420493</v>
      </c>
      <c r="G50" s="1"/>
      <c r="H50" s="1"/>
      <c r="I50" s="2">
        <f>SUM(I43:I49)</f>
        <v>3364386</v>
      </c>
      <c r="J50" s="1"/>
      <c r="K50" s="2">
        <f>SUM(K43:K49)</f>
        <v>1647314</v>
      </c>
    </row>
    <row r="51" spans="1:13" ht="18" customHeight="1">
      <c r="A51" s="107"/>
      <c r="D51" s="5"/>
      <c r="E51" s="1"/>
      <c r="F51" s="5"/>
      <c r="G51" s="1"/>
      <c r="H51" s="1"/>
      <c r="I51" s="5"/>
      <c r="J51" s="1"/>
      <c r="K51" s="5"/>
    </row>
    <row r="52" spans="1:13" ht="19.350000000000001" customHeight="1">
      <c r="A52" s="198" t="s">
        <v>0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</row>
    <row r="53" spans="1:13" ht="19.350000000000001" customHeight="1">
      <c r="A53" s="198" t="s">
        <v>212</v>
      </c>
      <c r="B53" s="198"/>
      <c r="C53" s="198"/>
      <c r="D53" s="198"/>
      <c r="E53" s="198"/>
      <c r="F53" s="198"/>
      <c r="G53" s="198"/>
      <c r="H53" s="198"/>
      <c r="I53" s="198"/>
      <c r="J53" s="198"/>
      <c r="K53" s="198"/>
    </row>
    <row r="54" spans="1:13" ht="19.350000000000001" customHeight="1">
      <c r="A54" s="199" t="s">
        <v>246</v>
      </c>
      <c r="B54" s="198"/>
      <c r="C54" s="198"/>
      <c r="D54" s="198"/>
      <c r="E54" s="198"/>
      <c r="F54" s="198"/>
      <c r="G54" s="198"/>
      <c r="H54" s="198"/>
      <c r="I54" s="198"/>
      <c r="J54" s="198"/>
      <c r="K54" s="198"/>
    </row>
    <row r="55" spans="1:13" ht="19.350000000000001" customHeight="1">
      <c r="A55" s="198" t="str">
        <f>$A$4</f>
        <v>“UNAUDITED”</v>
      </c>
      <c r="B55" s="198"/>
      <c r="C55" s="198"/>
      <c r="D55" s="198"/>
      <c r="E55" s="198"/>
      <c r="F55" s="198"/>
      <c r="G55" s="198"/>
      <c r="H55" s="198"/>
      <c r="I55" s="198"/>
      <c r="J55" s="198"/>
      <c r="K55" s="198"/>
    </row>
    <row r="56" spans="1:13" ht="19.350000000000001" customHeight="1">
      <c r="A56" s="200" t="s">
        <v>2</v>
      </c>
      <c r="B56" s="200"/>
      <c r="C56" s="200"/>
      <c r="D56" s="200"/>
      <c r="E56" s="200"/>
      <c r="F56" s="200"/>
      <c r="G56" s="200"/>
      <c r="H56" s="200"/>
      <c r="I56" s="200"/>
      <c r="J56" s="200"/>
      <c r="K56" s="200"/>
    </row>
    <row r="57" spans="1:13" ht="9" customHeight="1"/>
    <row r="58" spans="1:13" ht="19.350000000000001" customHeight="1">
      <c r="B58" s="97" t="s">
        <v>3</v>
      </c>
      <c r="C58" s="198" t="s">
        <v>4</v>
      </c>
      <c r="D58" s="198"/>
      <c r="E58" s="198"/>
      <c r="F58" s="198"/>
      <c r="G58" s="198"/>
      <c r="H58" s="198" t="s">
        <v>5</v>
      </c>
      <c r="I58" s="198"/>
      <c r="J58" s="198"/>
      <c r="K58" s="198"/>
    </row>
    <row r="59" spans="1:13" ht="19.350000000000001" customHeight="1">
      <c r="B59" s="98"/>
      <c r="C59" s="198" t="s">
        <v>6</v>
      </c>
      <c r="D59" s="198"/>
      <c r="E59" s="198"/>
      <c r="F59" s="198"/>
      <c r="G59" s="198"/>
      <c r="H59" s="198" t="s">
        <v>6</v>
      </c>
      <c r="I59" s="198"/>
      <c r="J59" s="198"/>
      <c r="K59" s="198"/>
    </row>
    <row r="60" spans="1:13" ht="19.350000000000001" customHeight="1">
      <c r="B60" s="99"/>
      <c r="C60" s="99"/>
      <c r="D60" s="197" t="str">
        <f>D9</f>
        <v xml:space="preserve">For the six-month </v>
      </c>
      <c r="E60" s="197"/>
      <c r="F60" s="197"/>
      <c r="G60" s="55"/>
      <c r="H60" s="184"/>
      <c r="I60" s="197" t="str">
        <f>I9</f>
        <v xml:space="preserve">For the six-month </v>
      </c>
      <c r="J60" s="197"/>
      <c r="K60" s="197"/>
    </row>
    <row r="61" spans="1:13" ht="19.350000000000001" customHeight="1">
      <c r="B61" s="99"/>
      <c r="C61" s="99"/>
      <c r="D61" s="197" t="s">
        <v>94</v>
      </c>
      <c r="E61" s="197"/>
      <c r="F61" s="197"/>
      <c r="G61" s="55"/>
      <c r="H61" s="184"/>
      <c r="I61" s="197" t="s">
        <v>94</v>
      </c>
      <c r="J61" s="197"/>
      <c r="K61" s="197"/>
    </row>
    <row r="62" spans="1:13" ht="19.350000000000001" customHeight="1">
      <c r="B62" s="99"/>
      <c r="C62" s="99"/>
      <c r="D62" s="184" t="str">
        <f>D11</f>
        <v>August 31,</v>
      </c>
      <c r="E62" s="55"/>
      <c r="F62" s="184" t="str">
        <f>F11</f>
        <v>August 31,</v>
      </c>
      <c r="G62" s="55"/>
      <c r="H62" s="184"/>
      <c r="I62" s="184" t="str">
        <f>I11</f>
        <v>August 31,</v>
      </c>
      <c r="J62" s="55"/>
      <c r="K62" s="184" t="str">
        <f>K11</f>
        <v>August 31,</v>
      </c>
    </row>
    <row r="63" spans="1:13" ht="19.350000000000001" customHeight="1">
      <c r="B63" s="99"/>
      <c r="C63" s="99"/>
      <c r="D63" s="184">
        <f>D12</f>
        <v>2024</v>
      </c>
      <c r="E63" s="55"/>
      <c r="F63" s="184">
        <f>F12</f>
        <v>2023</v>
      </c>
      <c r="G63" s="55"/>
      <c r="H63" s="184"/>
      <c r="I63" s="184">
        <f>I12</f>
        <v>2024</v>
      </c>
      <c r="J63" s="55"/>
      <c r="K63" s="184">
        <f>K12</f>
        <v>2023</v>
      </c>
    </row>
    <row r="64" spans="1:13" ht="19.350000000000001" customHeight="1">
      <c r="A64" s="100" t="s">
        <v>213</v>
      </c>
      <c r="B64" s="108"/>
      <c r="C64" s="108"/>
      <c r="D64" s="1"/>
      <c r="E64" s="1"/>
      <c r="F64" s="1"/>
      <c r="G64" s="1"/>
      <c r="H64" s="1"/>
      <c r="I64" s="1"/>
      <c r="J64" s="1"/>
      <c r="K64" s="1"/>
      <c r="M64" s="109"/>
    </row>
    <row r="65" spans="1:14" ht="19.350000000000001" customHeight="1">
      <c r="A65" s="104" t="s">
        <v>214</v>
      </c>
      <c r="B65" s="105"/>
      <c r="C65" s="108"/>
      <c r="D65" s="47">
        <v>0</v>
      </c>
      <c r="E65" s="1"/>
      <c r="F65" s="1">
        <v>36171</v>
      </c>
      <c r="G65" s="1"/>
      <c r="H65" s="1"/>
      <c r="I65" s="47">
        <v>0</v>
      </c>
      <c r="J65" s="1"/>
      <c r="K65" s="47">
        <v>0</v>
      </c>
      <c r="M65" s="109"/>
    </row>
    <row r="66" spans="1:14" ht="19.350000000000001" customHeight="1">
      <c r="A66" s="104" t="s">
        <v>215</v>
      </c>
      <c r="B66" s="105"/>
      <c r="C66" s="108"/>
      <c r="D66" s="1">
        <v>-50</v>
      </c>
      <c r="E66" s="1"/>
      <c r="F66" s="47">
        <v>0</v>
      </c>
      <c r="G66" s="1"/>
      <c r="H66" s="1"/>
      <c r="I66" s="47">
        <v>0</v>
      </c>
      <c r="J66" s="1"/>
      <c r="K66" s="47">
        <v>0</v>
      </c>
      <c r="M66" s="109"/>
    </row>
    <row r="67" spans="1:14" ht="19.350000000000001" customHeight="1">
      <c r="A67" s="104" t="s">
        <v>270</v>
      </c>
      <c r="B67" s="110">
        <v>4.2</v>
      </c>
      <c r="C67" s="104"/>
      <c r="D67" s="1">
        <v>-135172</v>
      </c>
      <c r="E67" s="1"/>
      <c r="F67" s="1">
        <v>-121181</v>
      </c>
      <c r="G67" s="1"/>
      <c r="H67" s="1"/>
      <c r="I67" s="50">
        <v>-117159</v>
      </c>
      <c r="J67" s="1"/>
      <c r="K67" s="50">
        <v>-68947</v>
      </c>
      <c r="M67" s="109"/>
      <c r="N67" s="109"/>
    </row>
    <row r="68" spans="1:14" ht="19.350000000000001" customHeight="1">
      <c r="A68" s="104" t="s">
        <v>216</v>
      </c>
      <c r="B68" s="104"/>
      <c r="C68" s="104"/>
      <c r="D68" s="24">
        <v>843</v>
      </c>
      <c r="E68" s="1"/>
      <c r="F68" s="24">
        <v>985</v>
      </c>
      <c r="G68" s="1"/>
      <c r="H68" s="1"/>
      <c r="I68" s="50">
        <v>676</v>
      </c>
      <c r="J68" s="1"/>
      <c r="K68" s="50">
        <v>820</v>
      </c>
      <c r="M68" s="109"/>
    </row>
    <row r="69" spans="1:14" ht="19.350000000000001" customHeight="1">
      <c r="A69" s="104" t="s">
        <v>217</v>
      </c>
      <c r="B69" s="110">
        <v>4.2</v>
      </c>
      <c r="C69" s="104"/>
      <c r="D69" s="24">
        <v>-82253</v>
      </c>
      <c r="E69" s="1"/>
      <c r="F69" s="24">
        <v>-97316</v>
      </c>
      <c r="G69" s="1"/>
      <c r="H69" s="1"/>
      <c r="I69" s="51">
        <v>-73494</v>
      </c>
      <c r="J69" s="1"/>
      <c r="K69" s="51">
        <v>-79838</v>
      </c>
      <c r="M69" s="109"/>
    </row>
    <row r="70" spans="1:14" ht="19.350000000000001" customHeight="1">
      <c r="A70" s="104" t="s">
        <v>267</v>
      </c>
      <c r="B70" s="110">
        <v>8.1999999999999993</v>
      </c>
      <c r="C70" s="104"/>
      <c r="D70" s="47">
        <v>0</v>
      </c>
      <c r="E70" s="1"/>
      <c r="F70" s="47">
        <v>0</v>
      </c>
      <c r="G70" s="1"/>
      <c r="H70" s="1"/>
      <c r="I70" s="51">
        <v>-50000</v>
      </c>
      <c r="J70" s="1"/>
      <c r="K70" s="51">
        <v>-500</v>
      </c>
      <c r="M70" s="109"/>
    </row>
    <row r="71" spans="1:14" ht="19.350000000000001" customHeight="1">
      <c r="A71" s="104" t="s">
        <v>269</v>
      </c>
      <c r="B71" s="110">
        <v>8.3000000000000007</v>
      </c>
      <c r="C71" s="104"/>
      <c r="D71" s="47">
        <v>0</v>
      </c>
      <c r="E71" s="1"/>
      <c r="F71" s="47">
        <v>0</v>
      </c>
      <c r="G71" s="1"/>
      <c r="H71" s="1"/>
      <c r="I71" s="51">
        <v>-367514</v>
      </c>
      <c r="J71" s="1"/>
      <c r="K71" s="47">
        <v>0</v>
      </c>
      <c r="M71" s="109"/>
    </row>
    <row r="72" spans="1:14" ht="19.350000000000001" customHeight="1">
      <c r="A72" s="104" t="s">
        <v>253</v>
      </c>
      <c r="B72" s="110"/>
      <c r="C72" s="104"/>
      <c r="D72" s="47">
        <v>0</v>
      </c>
      <c r="E72" s="1"/>
      <c r="F72" s="24">
        <v>-250</v>
      </c>
      <c r="G72" s="1"/>
      <c r="H72" s="1"/>
      <c r="I72" s="47">
        <v>0</v>
      </c>
      <c r="J72" s="1"/>
      <c r="K72" s="47">
        <v>0</v>
      </c>
      <c r="M72" s="109"/>
    </row>
    <row r="73" spans="1:14" ht="19.350000000000001" customHeight="1">
      <c r="A73" s="107" t="s">
        <v>218</v>
      </c>
      <c r="B73" s="105"/>
      <c r="C73" s="107"/>
      <c r="D73" s="2">
        <f>SUM(D65:D72)</f>
        <v>-216632</v>
      </c>
      <c r="E73" s="1"/>
      <c r="F73" s="2">
        <f>SUM(F65:F72)</f>
        <v>-181591</v>
      </c>
      <c r="G73" s="1"/>
      <c r="H73" s="1"/>
      <c r="I73" s="2">
        <f>SUM(I65:I72)</f>
        <v>-607491</v>
      </c>
      <c r="J73" s="1"/>
      <c r="K73" s="2">
        <f>SUM(K65:K72)</f>
        <v>-148465</v>
      </c>
    </row>
    <row r="74" spans="1:14" ht="19.350000000000001" customHeight="1">
      <c r="A74" s="107"/>
      <c r="B74" s="107"/>
      <c r="C74" s="107"/>
      <c r="D74" s="1"/>
      <c r="E74" s="1"/>
      <c r="F74" s="1"/>
      <c r="G74" s="1"/>
      <c r="H74" s="1"/>
      <c r="I74" s="1"/>
      <c r="J74" s="1"/>
      <c r="K74" s="1"/>
    </row>
    <row r="75" spans="1:14" ht="19.350000000000001" customHeight="1">
      <c r="A75" s="100" t="s">
        <v>219</v>
      </c>
      <c r="B75" s="108"/>
      <c r="C75" s="108"/>
      <c r="D75" s="1"/>
      <c r="E75" s="1"/>
      <c r="F75" s="1"/>
      <c r="G75" s="1"/>
      <c r="H75" s="1"/>
      <c r="I75" s="1"/>
      <c r="J75" s="1"/>
      <c r="K75" s="1"/>
    </row>
    <row r="76" spans="1:14" ht="19.350000000000001" customHeight="1">
      <c r="A76" s="104" t="s">
        <v>265</v>
      </c>
      <c r="B76" s="104"/>
      <c r="C76" s="104"/>
      <c r="D76" s="111"/>
      <c r="E76" s="1"/>
      <c r="F76" s="1"/>
      <c r="G76" s="1"/>
      <c r="H76" s="1"/>
      <c r="I76" s="1"/>
      <c r="J76" s="1"/>
      <c r="K76" s="1"/>
    </row>
    <row r="77" spans="1:14" ht="19.350000000000001" customHeight="1">
      <c r="A77" s="105" t="s">
        <v>221</v>
      </c>
      <c r="B77" s="110">
        <v>4.4000000000000004</v>
      </c>
      <c r="C77" s="104"/>
      <c r="D77" s="1">
        <v>31157616</v>
      </c>
      <c r="E77" s="1"/>
      <c r="F77" s="1">
        <v>53877923</v>
      </c>
      <c r="G77" s="1"/>
      <c r="H77" s="1"/>
      <c r="I77" s="1">
        <v>23280000</v>
      </c>
      <c r="J77" s="1"/>
      <c r="K77" s="1">
        <v>51150000</v>
      </c>
    </row>
    <row r="78" spans="1:14" ht="19.350000000000001" customHeight="1">
      <c r="A78" s="104" t="s">
        <v>220</v>
      </c>
      <c r="B78" s="104"/>
      <c r="C78" s="104"/>
      <c r="D78" s="1"/>
      <c r="E78" s="1"/>
      <c r="F78" s="1"/>
    </row>
    <row r="79" spans="1:14" ht="19.350000000000001" customHeight="1">
      <c r="A79" s="105" t="s">
        <v>221</v>
      </c>
      <c r="B79" s="110">
        <v>4.4000000000000004</v>
      </c>
      <c r="C79" s="104"/>
      <c r="D79" s="1">
        <v>-28475921</v>
      </c>
      <c r="E79" s="1"/>
      <c r="F79" s="1">
        <v>-51874333</v>
      </c>
      <c r="G79" s="1"/>
      <c r="H79" s="1"/>
      <c r="I79" s="1">
        <v>-21510000</v>
      </c>
      <c r="J79" s="1"/>
      <c r="K79" s="1">
        <v>-49840000</v>
      </c>
    </row>
    <row r="80" spans="1:14" ht="19.350000000000001" customHeight="1">
      <c r="A80" s="104" t="s">
        <v>222</v>
      </c>
      <c r="B80" s="110">
        <v>4.4000000000000004</v>
      </c>
      <c r="C80" s="104"/>
      <c r="D80" s="1">
        <v>3240458</v>
      </c>
      <c r="E80" s="1"/>
      <c r="F80" s="1">
        <v>3008403</v>
      </c>
      <c r="G80" s="1"/>
      <c r="H80" s="1"/>
      <c r="I80" s="1">
        <v>3130950</v>
      </c>
      <c r="J80" s="1"/>
      <c r="K80" s="1">
        <v>2153500</v>
      </c>
    </row>
    <row r="81" spans="1:11" ht="19.350000000000001" customHeight="1">
      <c r="A81" s="104" t="s">
        <v>223</v>
      </c>
      <c r="B81" s="110">
        <v>4.4000000000000004</v>
      </c>
      <c r="C81" s="104"/>
      <c r="D81" s="1">
        <v>-5691382</v>
      </c>
      <c r="E81" s="1"/>
      <c r="F81" s="1">
        <v>-5347182</v>
      </c>
      <c r="G81" s="1"/>
      <c r="H81" s="1"/>
      <c r="I81" s="1">
        <v>-5662461</v>
      </c>
      <c r="J81" s="1"/>
      <c r="K81" s="1">
        <v>-3781000</v>
      </c>
    </row>
    <row r="82" spans="1:11" ht="19.350000000000001" customHeight="1">
      <c r="A82" s="104" t="s">
        <v>224</v>
      </c>
      <c r="B82" s="104"/>
      <c r="C82" s="104"/>
      <c r="D82" s="1"/>
      <c r="E82" s="1"/>
      <c r="F82" s="1"/>
    </row>
    <row r="83" spans="1:11" ht="19.350000000000001" customHeight="1">
      <c r="A83" s="112" t="s">
        <v>225</v>
      </c>
      <c r="B83" s="110">
        <v>4.4000000000000004</v>
      </c>
      <c r="C83" s="104"/>
      <c r="D83" s="47">
        <v>0</v>
      </c>
      <c r="E83" s="1"/>
      <c r="F83" s="47">
        <v>0</v>
      </c>
      <c r="G83" s="1"/>
      <c r="H83" s="1"/>
      <c r="I83" s="1">
        <v>41782</v>
      </c>
      <c r="J83" s="1"/>
      <c r="K83" s="1">
        <v>273501</v>
      </c>
    </row>
    <row r="84" spans="1:11" ht="19.350000000000001" customHeight="1">
      <c r="A84" s="104" t="s">
        <v>226</v>
      </c>
      <c r="B84" s="104"/>
      <c r="C84" s="104"/>
      <c r="D84" s="1"/>
      <c r="E84" s="1"/>
      <c r="F84" s="1"/>
      <c r="G84" s="1"/>
      <c r="H84" s="1"/>
      <c r="I84" s="1"/>
      <c r="J84" s="1"/>
      <c r="K84" s="1"/>
    </row>
    <row r="85" spans="1:11" ht="19.350000000000001" customHeight="1">
      <c r="A85" s="105" t="s">
        <v>225</v>
      </c>
      <c r="B85" s="110">
        <v>4.4000000000000004</v>
      </c>
      <c r="C85" s="104"/>
      <c r="D85" s="47">
        <v>0</v>
      </c>
      <c r="E85" s="1"/>
      <c r="F85" s="47">
        <v>0</v>
      </c>
      <c r="G85" s="1"/>
      <c r="H85" s="1"/>
      <c r="I85" s="1">
        <v>-254976</v>
      </c>
      <c r="J85" s="1"/>
      <c r="K85" s="1">
        <v>-273501</v>
      </c>
    </row>
    <row r="86" spans="1:11" ht="19.350000000000001" customHeight="1">
      <c r="A86" s="104" t="s">
        <v>227</v>
      </c>
      <c r="B86" s="110">
        <v>4.4000000000000004</v>
      </c>
      <c r="C86" s="104"/>
      <c r="D86" s="1">
        <v>-265995</v>
      </c>
      <c r="E86" s="1"/>
      <c r="F86" s="47">
        <v>0</v>
      </c>
      <c r="G86" s="1"/>
      <c r="H86" s="1"/>
      <c r="I86" s="47">
        <v>0</v>
      </c>
      <c r="J86" s="1"/>
      <c r="K86" s="47">
        <v>0</v>
      </c>
    </row>
    <row r="87" spans="1:11" ht="19.350000000000001" customHeight="1">
      <c r="A87" s="104" t="s">
        <v>228</v>
      </c>
      <c r="B87" s="110">
        <v>4.4000000000000004</v>
      </c>
      <c r="C87" s="104"/>
      <c r="D87" s="52">
        <v>-272789</v>
      </c>
      <c r="E87" s="1"/>
      <c r="F87" s="52">
        <v>-275668</v>
      </c>
      <c r="G87" s="1"/>
      <c r="H87" s="1"/>
      <c r="I87" s="1">
        <v>-235213</v>
      </c>
      <c r="J87" s="1"/>
      <c r="K87" s="1">
        <v>-242488</v>
      </c>
    </row>
    <row r="88" spans="1:11" ht="19.350000000000001" customHeight="1">
      <c r="A88" s="104" t="s">
        <v>263</v>
      </c>
      <c r="B88" s="110">
        <v>8.3000000000000007</v>
      </c>
      <c r="C88" s="104"/>
      <c r="D88" s="52">
        <v>366561</v>
      </c>
      <c r="E88" s="1"/>
      <c r="F88" s="47">
        <v>0</v>
      </c>
      <c r="G88" s="1"/>
      <c r="H88" s="1"/>
      <c r="I88" s="47">
        <v>0</v>
      </c>
      <c r="J88" s="1"/>
      <c r="K88" s="47">
        <v>0</v>
      </c>
    </row>
    <row r="89" spans="1:11" ht="19.350000000000001" customHeight="1">
      <c r="A89" s="104" t="s">
        <v>229</v>
      </c>
      <c r="B89" s="110"/>
      <c r="C89" s="104"/>
      <c r="D89" s="1">
        <v>170749</v>
      </c>
      <c r="E89" s="1"/>
      <c r="F89" s="24">
        <v>89138</v>
      </c>
      <c r="G89" s="1"/>
      <c r="H89" s="1"/>
      <c r="I89" s="1">
        <v>170749</v>
      </c>
      <c r="J89" s="1"/>
      <c r="K89" s="1">
        <v>89138</v>
      </c>
    </row>
    <row r="90" spans="1:11" ht="19.350000000000001" customHeight="1">
      <c r="A90" s="104" t="s">
        <v>180</v>
      </c>
      <c r="B90" s="110"/>
      <c r="C90" s="104"/>
      <c r="D90" s="52">
        <v>-744645</v>
      </c>
      <c r="E90" s="1"/>
      <c r="F90" s="24">
        <v>-740712</v>
      </c>
      <c r="G90" s="1"/>
      <c r="H90" s="1"/>
      <c r="I90" s="1">
        <v>-737145</v>
      </c>
      <c r="J90" s="1"/>
      <c r="K90" s="1">
        <v>-737496</v>
      </c>
    </row>
    <row r="91" spans="1:11" ht="19.350000000000001" customHeight="1">
      <c r="A91" s="107" t="s">
        <v>264</v>
      </c>
      <c r="B91" s="107"/>
      <c r="C91" s="107"/>
      <c r="D91" s="2">
        <f>SUM(D77:D90)</f>
        <v>-515348</v>
      </c>
      <c r="E91" s="1"/>
      <c r="F91" s="2">
        <f>SUM(F77:F90)</f>
        <v>-1262431</v>
      </c>
      <c r="G91" s="1"/>
      <c r="H91" s="1"/>
      <c r="I91" s="2">
        <f>SUM(I77:I90)</f>
        <v>-1776314</v>
      </c>
      <c r="J91" s="1"/>
      <c r="K91" s="2">
        <f>SUM(K77:K90)</f>
        <v>-1208346</v>
      </c>
    </row>
    <row r="92" spans="1:11" ht="19.350000000000001" customHeight="1">
      <c r="A92" s="101" t="s">
        <v>230</v>
      </c>
      <c r="C92" s="107"/>
      <c r="D92" s="107"/>
      <c r="E92" s="1"/>
      <c r="F92" s="5"/>
      <c r="G92" s="1"/>
      <c r="H92" s="1"/>
      <c r="I92" s="5"/>
      <c r="J92" s="1"/>
      <c r="K92" s="5"/>
    </row>
    <row r="93" spans="1:11" ht="19.350000000000001" customHeight="1">
      <c r="A93" s="106" t="s">
        <v>231</v>
      </c>
      <c r="B93" s="99"/>
      <c r="C93" s="99"/>
      <c r="D93" s="1">
        <f>SUM(D91,D73,D50)</f>
        <v>1696941</v>
      </c>
      <c r="E93" s="1"/>
      <c r="F93" s="1">
        <f>SUM(F91,F73,F50)</f>
        <v>-23529</v>
      </c>
      <c r="G93" s="1"/>
      <c r="H93" s="1"/>
      <c r="I93" s="1">
        <f>SUM(I91,I73,I50)</f>
        <v>980581</v>
      </c>
      <c r="J93" s="1"/>
      <c r="K93" s="1">
        <f>SUM(K91,K73,K50)</f>
        <v>290503</v>
      </c>
    </row>
    <row r="94" spans="1:11" ht="19.350000000000001" customHeight="1">
      <c r="A94" s="99" t="s">
        <v>232</v>
      </c>
      <c r="B94" s="99"/>
      <c r="C94" s="99"/>
      <c r="D94" s="45">
        <v>24954</v>
      </c>
      <c r="E94" s="1"/>
      <c r="F94" s="45">
        <v>693</v>
      </c>
      <c r="G94" s="1"/>
      <c r="H94" s="1"/>
      <c r="I94" s="53">
        <v>0</v>
      </c>
      <c r="J94" s="1"/>
      <c r="K94" s="53">
        <v>0</v>
      </c>
    </row>
    <row r="95" spans="1:11" ht="19.350000000000001" customHeight="1">
      <c r="A95" s="99" t="s">
        <v>230</v>
      </c>
      <c r="B95" s="99"/>
      <c r="C95" s="99"/>
      <c r="D95" s="5">
        <f>SUM(D93:D94)</f>
        <v>1721895</v>
      </c>
      <c r="E95" s="1"/>
      <c r="F95" s="5">
        <f>SUM(F93:F94)</f>
        <v>-22836</v>
      </c>
      <c r="G95" s="1"/>
      <c r="H95" s="1"/>
      <c r="I95" s="5">
        <f>SUM(I93:I94)</f>
        <v>980581</v>
      </c>
      <c r="J95" s="1"/>
      <c r="K95" s="5">
        <f>SUM(K93:K94)</f>
        <v>290503</v>
      </c>
    </row>
    <row r="96" spans="1:11" ht="19.350000000000001" customHeight="1">
      <c r="A96" s="99" t="s">
        <v>243</v>
      </c>
      <c r="B96" s="99"/>
      <c r="C96" s="99"/>
      <c r="D96" s="5">
        <f>'Financial Position'!E14</f>
        <v>2796656</v>
      </c>
      <c r="E96" s="1"/>
      <c r="F96" s="1">
        <v>3816356</v>
      </c>
      <c r="G96" s="1"/>
      <c r="H96" s="1"/>
      <c r="I96" s="1">
        <f>+'Financial Position'!I14</f>
        <v>2038586</v>
      </c>
      <c r="J96" s="1"/>
      <c r="K96" s="1">
        <v>2159810</v>
      </c>
    </row>
    <row r="97" spans="1:11" ht="19.350000000000001" customHeight="1" thickBot="1">
      <c r="A97" s="108" t="s">
        <v>244</v>
      </c>
      <c r="B97" s="113" t="s">
        <v>233</v>
      </c>
      <c r="C97" s="108"/>
      <c r="D97" s="4">
        <f>SUM(D95:D96)</f>
        <v>4518551</v>
      </c>
      <c r="E97" s="1"/>
      <c r="F97" s="4">
        <f>SUM(F95:F96)</f>
        <v>3793520</v>
      </c>
      <c r="G97" s="1"/>
      <c r="H97" s="1"/>
      <c r="I97" s="4">
        <f>SUM(I95:I96)</f>
        <v>3019167</v>
      </c>
      <c r="J97" s="1"/>
      <c r="K97" s="4">
        <f>SUM(K95:K96)</f>
        <v>2450313</v>
      </c>
    </row>
    <row r="98" spans="1:11" ht="19.350000000000001" customHeight="1" thickTop="1">
      <c r="A98" s="108"/>
      <c r="B98" s="113"/>
      <c r="C98" s="108"/>
      <c r="D98" s="5"/>
      <c r="E98" s="1"/>
      <c r="F98" s="5"/>
      <c r="G98" s="1"/>
      <c r="H98" s="1"/>
      <c r="I98" s="5"/>
      <c r="J98" s="1"/>
      <c r="K98" s="5"/>
    </row>
    <row r="99" spans="1:11" ht="19.350000000000001" customHeight="1">
      <c r="A99" s="108"/>
      <c r="B99" s="113"/>
      <c r="C99" s="108"/>
      <c r="D99" s="5"/>
      <c r="E99" s="1"/>
      <c r="F99" s="5"/>
      <c r="G99" s="1"/>
      <c r="H99" s="1"/>
      <c r="I99" s="5"/>
      <c r="J99" s="1"/>
      <c r="K99" s="5"/>
    </row>
    <row r="100" spans="1:11" ht="19.350000000000001" customHeight="1">
      <c r="B100" s="113"/>
      <c r="C100" s="108"/>
      <c r="D100" s="5"/>
      <c r="E100" s="1"/>
      <c r="F100" s="5"/>
      <c r="G100" s="1"/>
      <c r="H100" s="1"/>
      <c r="I100" s="5"/>
      <c r="J100" s="1"/>
      <c r="K100" s="5"/>
    </row>
    <row r="101" spans="1:11" ht="19.350000000000001" customHeight="1">
      <c r="B101" s="113"/>
      <c r="C101" s="108"/>
      <c r="D101" s="5"/>
      <c r="E101" s="1"/>
      <c r="F101" s="5"/>
      <c r="G101" s="1"/>
      <c r="H101" s="1"/>
      <c r="I101" s="5"/>
      <c r="J101" s="1"/>
      <c r="K101" s="5"/>
    </row>
    <row r="102" spans="1:11" ht="19.350000000000001" customHeight="1">
      <c r="B102" s="113"/>
      <c r="C102" s="108"/>
      <c r="D102" s="5"/>
      <c r="E102" s="1"/>
      <c r="F102" s="5"/>
      <c r="G102" s="1"/>
      <c r="H102" s="1"/>
      <c r="I102" s="5"/>
      <c r="J102" s="1"/>
      <c r="K102" s="5"/>
    </row>
    <row r="103" spans="1:11" ht="19.350000000000001" customHeight="1">
      <c r="B103" s="113"/>
      <c r="C103" s="108"/>
      <c r="D103" s="5"/>
      <c r="E103" s="1"/>
      <c r="F103" s="5"/>
      <c r="G103" s="1"/>
      <c r="H103" s="1"/>
      <c r="I103" s="5"/>
      <c r="J103" s="1"/>
      <c r="K103" s="5"/>
    </row>
    <row r="104" spans="1:11" ht="19.350000000000001" customHeight="1">
      <c r="B104" s="113"/>
      <c r="C104" s="108"/>
      <c r="D104" s="5"/>
      <c r="E104" s="1"/>
      <c r="F104" s="5"/>
      <c r="G104" s="1"/>
      <c r="H104" s="1"/>
      <c r="I104" s="5"/>
      <c r="J104" s="1"/>
      <c r="K104" s="5"/>
    </row>
    <row r="105" spans="1:11" ht="19.350000000000001" customHeight="1">
      <c r="B105" s="113"/>
      <c r="C105" s="108"/>
      <c r="D105" s="5"/>
      <c r="E105" s="1"/>
      <c r="F105" s="5"/>
      <c r="G105" s="1"/>
      <c r="H105" s="1"/>
      <c r="I105" s="5"/>
      <c r="J105" s="1"/>
      <c r="K105" s="5"/>
    </row>
    <row r="106" spans="1:11" ht="19.350000000000001" customHeight="1">
      <c r="A106" s="101" t="s">
        <v>42</v>
      </c>
      <c r="B106" s="113"/>
      <c r="C106" s="108"/>
      <c r="D106" s="5"/>
      <c r="E106" s="1"/>
      <c r="F106" s="5"/>
      <c r="G106" s="1"/>
      <c r="H106" s="1"/>
      <c r="I106" s="5"/>
      <c r="J106" s="1"/>
      <c r="K106" s="5"/>
    </row>
    <row r="107" spans="1:11" ht="19.350000000000001" customHeight="1">
      <c r="D107" s="1">
        <f>+D97-'Financial Position'!C14</f>
        <v>0</v>
      </c>
      <c r="E107" s="1"/>
      <c r="F107" s="1"/>
      <c r="G107" s="1"/>
      <c r="H107" s="1"/>
      <c r="I107" s="1">
        <f>+I97-'Financial Position'!G14</f>
        <v>0</v>
      </c>
      <c r="J107" s="1"/>
      <c r="K107" s="1"/>
    </row>
    <row r="108" spans="1:11" ht="20.100000000000001" customHeight="1">
      <c r="D108" s="1"/>
      <c r="E108" s="1"/>
      <c r="F108" s="1"/>
      <c r="G108" s="1"/>
      <c r="H108" s="1"/>
      <c r="I108" s="1"/>
      <c r="J108" s="1"/>
      <c r="K108" s="1"/>
    </row>
    <row r="109" spans="1:11" ht="21" customHeight="1">
      <c r="D109" s="1"/>
      <c r="E109" s="1"/>
      <c r="F109" s="1"/>
      <c r="G109" s="1"/>
      <c r="H109" s="1"/>
      <c r="I109" s="1"/>
      <c r="J109" s="1"/>
      <c r="K109" s="1"/>
    </row>
    <row r="110" spans="1:11" ht="21" customHeight="1">
      <c r="D110" s="1"/>
      <c r="E110" s="1"/>
      <c r="F110" s="1"/>
      <c r="G110" s="1"/>
      <c r="H110" s="1"/>
      <c r="I110" s="1"/>
      <c r="J110" s="1"/>
      <c r="K110" s="1"/>
    </row>
  </sheetData>
  <mergeCells count="26">
    <mergeCell ref="D61:F61"/>
    <mergeCell ref="I61:K61"/>
    <mergeCell ref="C58:G58"/>
    <mergeCell ref="H58:K58"/>
    <mergeCell ref="C59:G59"/>
    <mergeCell ref="H59:K59"/>
    <mergeCell ref="D60:F60"/>
    <mergeCell ref="I60:K60"/>
    <mergeCell ref="A55:K55"/>
    <mergeCell ref="A56:K56"/>
    <mergeCell ref="C7:G7"/>
    <mergeCell ref="H7:K7"/>
    <mergeCell ref="C8:G8"/>
    <mergeCell ref="H8:K8"/>
    <mergeCell ref="D9:F9"/>
    <mergeCell ref="I9:K9"/>
    <mergeCell ref="A52:K52"/>
    <mergeCell ref="D10:F10"/>
    <mergeCell ref="I10:K10"/>
    <mergeCell ref="A53:K53"/>
    <mergeCell ref="A54:K54"/>
    <mergeCell ref="A1:K1"/>
    <mergeCell ref="A2:K2"/>
    <mergeCell ref="A3:K3"/>
    <mergeCell ref="A4:K4"/>
    <mergeCell ref="A5:K5"/>
  </mergeCells>
  <pageMargins left="1" right="0.1" top="1" bottom="0.5" header="0.5" footer="0.5"/>
  <pageSetup paperSize="9" scale="65" orientation="portrait" r:id="rId1"/>
  <headerFooter alignWithMargins="0"/>
  <rowBreaks count="1" manualBreakCount="1">
    <brk id="51" max="16383" man="1"/>
  </rowBreaks>
  <ignoredErrors>
    <ignoredError sqref="B97" numberStoredAsText="1"/>
    <ignoredError sqref="D96:E96 G96:I9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B8AFFCEA56564A8D1097E7633E5D3D" ma:contentTypeVersion="3" ma:contentTypeDescription="Create a new document." ma:contentTypeScope="" ma:versionID="4e74c5fa4fa92e8b2b54aed9f603aac9">
  <xsd:schema xmlns:xsd="http://www.w3.org/2001/XMLSchema" xmlns:xs="http://www.w3.org/2001/XMLSchema" xmlns:p="http://schemas.microsoft.com/office/2006/metadata/properties" xmlns:ns2="afbfba4d-409d-4917-9d2b-ca36e71e5021" targetNamespace="http://schemas.microsoft.com/office/2006/metadata/properties" ma:root="true" ma:fieldsID="9dd56719087c10ee73721c17ab5ef0d1" ns2:_="">
    <xsd:import namespace="afbfba4d-409d-4917-9d2b-ca36e71e50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bfba4d-409d-4917-9d2b-ca36e71e50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B4F053-0244-40E6-99E0-BFCFEED82B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bfba4d-409d-4917-9d2b-ca36e71e50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D91F93-EC1D-47FA-BAB7-6EC4FFC3C68A}">
  <ds:schemaRefs>
    <ds:schemaRef ds:uri="http://purl.org/dc/elements/1.1/"/>
    <ds:schemaRef ds:uri="afbfba4d-409d-4917-9d2b-ca36e71e5021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C73EA1D-2FFD-4177-9C23-5BD0438CBB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Financial Position</vt:lpstr>
      <vt:lpstr>Financial Position (2)</vt:lpstr>
      <vt:lpstr>Statement of income-3M</vt:lpstr>
      <vt:lpstr>Statement Comprehensive Inc-3M</vt:lpstr>
      <vt:lpstr>Statement of income-6M</vt:lpstr>
      <vt:lpstr>Statement Comprehensive Inc-6M</vt:lpstr>
      <vt:lpstr>CSE Conso</vt:lpstr>
      <vt:lpstr>CSE Seperate</vt:lpstr>
      <vt:lpstr>Cash Flow</vt:lpstr>
      <vt:lpstr>'Cash Flow'!Print_Area</vt:lpstr>
      <vt:lpstr>'CSE Conso'!Print_Area</vt:lpstr>
      <vt:lpstr>'CSE Seperate'!Print_Area</vt:lpstr>
      <vt:lpstr>'Financial Position'!Print_Area</vt:lpstr>
      <vt:lpstr>'Financial Position (2)'!Print_Area</vt:lpstr>
      <vt:lpstr>'Statement Comprehensive Inc-3M'!Print_Area</vt:lpstr>
      <vt:lpstr>'Statement Comprehensive Inc-6M'!Print_Area</vt:lpstr>
      <vt:lpstr>'Statement of income-6M'!Print_Area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tnampachoke@deloitte.com</dc:creator>
  <cp:keywords/>
  <dc:description/>
  <cp:lastModifiedBy>Wanrada Thongarun</cp:lastModifiedBy>
  <cp:revision/>
  <cp:lastPrinted>2024-10-07T01:27:54Z</cp:lastPrinted>
  <dcterms:created xsi:type="dcterms:W3CDTF">2018-06-07T02:19:59Z</dcterms:created>
  <dcterms:modified xsi:type="dcterms:W3CDTF">2024-10-07T09:46:09Z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2021-06-10T04:31:17Z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ce168af7-19d5-4843-999e-77cb12affe30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0x01010082B8AFFCEA56564A8D1097E7633E5D3D</vt:lpwstr>
  </property>
</Properties>
</file>